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7650" tabRatio="641" activeTab="1"/>
  </bookViews>
  <sheets>
    <sheet name="menu" sheetId="1" r:id="rId1"/>
    <sheet name="vodoměry BONEGA® a šroubení" sheetId="2" r:id="rId2"/>
  </sheets>
  <externalReferences>
    <externalReference r:id="rId5"/>
  </externalReferences>
  <definedNames>
    <definedName name="cen_kont">'[1]stykače'!#REF!</definedName>
    <definedName name="cen_rele">'[1]jističe E6000'!#REF!</definedName>
    <definedName name="_xlnm.Print_Area" localSheetId="0">'menu'!$A$1:$S$45</definedName>
    <definedName name="_xlnm.Print_Area" localSheetId="1">'vodoměry BONEGA® a šroubení'!$A$1:$J$36</definedName>
  </definedNames>
  <calcPr fullCalcOnLoad="1"/>
</workbook>
</file>

<file path=xl/sharedStrings.xml><?xml version="1.0" encoding="utf-8"?>
<sst xmlns="http://schemas.openxmlformats.org/spreadsheetml/2006/main" count="99" uniqueCount="87">
  <si>
    <t>3/4" BONEGA-S/20-130-2,5-B</t>
  </si>
  <si>
    <t>3/4" BONEGA-T/20-130-2,5-B</t>
  </si>
  <si>
    <t>1/2" BONEGA-S/13-110-1,5-B</t>
  </si>
  <si>
    <t>1/2" BONEGA-T/13-110-1,5-B</t>
  </si>
  <si>
    <t>1/2" BONEGA-SA/13-110-1,5-B</t>
  </si>
  <si>
    <t>1/2" BONEGA-TA/13-110-1,5-B</t>
  </si>
  <si>
    <t>1/2" BONEGA - MS - OT</t>
  </si>
  <si>
    <t>3/4" BONEGA - MS - OT</t>
  </si>
  <si>
    <r>
      <t>Sada šroubení k 1/2 " vodoměrům (</t>
    </r>
    <r>
      <rPr>
        <sz val="10"/>
        <rFont val="Arial"/>
        <family val="2"/>
      </rPr>
      <t xml:space="preserve">2 x 3/4" převlečná matice 30 mm </t>
    </r>
    <r>
      <rPr>
        <b/>
        <sz val="10"/>
        <rFont val="Arial"/>
        <family val="2"/>
      </rPr>
      <t>s otvory</t>
    </r>
    <r>
      <rPr>
        <sz val="10"/>
        <rFont val="Arial"/>
        <family val="2"/>
      </rPr>
      <t xml:space="preserve"> pro možnost zaplombování, 2x nátrubek s šestihranem 20 mm, 2 x těsnění)</t>
    </r>
  </si>
  <si>
    <r>
      <t>Sada šroubení k 3/4 " vodoměrům</t>
    </r>
    <r>
      <rPr>
        <sz val="10"/>
        <rFont val="Arial"/>
        <family val="2"/>
      </rPr>
      <t xml:space="preserve"> (2 x 1" převlečná matice 37 mm </t>
    </r>
    <r>
      <rPr>
        <b/>
        <sz val="10"/>
        <rFont val="Arial"/>
        <family val="2"/>
      </rPr>
      <t>s otvory</t>
    </r>
    <r>
      <rPr>
        <sz val="10"/>
        <rFont val="Arial"/>
        <family val="2"/>
      </rPr>
      <t xml:space="preserve"> pro možnost zaplombování, 2x nátrubek s šestihranem 24 mm, 2 x těsnění)</t>
    </r>
  </si>
  <si>
    <t>EUR</t>
  </si>
  <si>
    <t>USD</t>
  </si>
  <si>
    <t>CZK</t>
  </si>
  <si>
    <t>(CZ / EN)</t>
  </si>
  <si>
    <t>1/2" BONEGA-S/13-80-1,5-B</t>
  </si>
  <si>
    <t>1/2" BONEGA-T/13-80-1,5-B</t>
  </si>
  <si>
    <t>sada</t>
  </si>
  <si>
    <t>cz</t>
  </si>
  <si>
    <t>Adresa:</t>
  </si>
  <si>
    <r>
      <t>Sada šroubení k 1/2 " vodoměrům SE ZPĚTNÝM VENTILKEM (</t>
    </r>
    <r>
      <rPr>
        <sz val="10"/>
        <rFont val="Arial"/>
        <family val="2"/>
      </rPr>
      <t xml:space="preserve">2 x 3/4" převlečná matice 30 mm </t>
    </r>
    <r>
      <rPr>
        <b/>
        <sz val="10"/>
        <rFont val="Arial"/>
        <family val="2"/>
      </rPr>
      <t>s "oušky"</t>
    </r>
    <r>
      <rPr>
        <sz val="10"/>
        <rFont val="Arial"/>
        <family val="2"/>
      </rPr>
      <t xml:space="preserve"> pro možnost zaplombování, 2x nátrubek s šestihranem 20 mm, 2 x těsnění)</t>
    </r>
  </si>
  <si>
    <t>ks</t>
  </si>
  <si>
    <t>PLASTOVÁ ČÍSELNÁ PLOMBA</t>
  </si>
  <si>
    <t>1/2" BONEGA - MS - ZV</t>
  </si>
  <si>
    <r>
      <t xml:space="preserve">Plastová číselná plomba </t>
    </r>
    <r>
      <rPr>
        <sz val="10"/>
        <rFont val="Arial"/>
        <family val="2"/>
      </rPr>
      <t>(červená nebo modrá)</t>
    </r>
  </si>
  <si>
    <r>
      <rPr>
        <b/>
        <sz val="10"/>
        <rFont val="Arial"/>
        <family val="2"/>
      </rPr>
      <t>Standardně antimagnetický</t>
    </r>
    <r>
      <rPr>
        <sz val="10"/>
        <rFont val="Arial"/>
        <family val="2"/>
      </rPr>
      <t xml:space="preserve"> bytový vodoměr na studenou vodu 1/2"
(stavební délka 80 mm, průtok 1,5m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/hod, třída B)</t>
    </r>
  </si>
  <si>
    <r>
      <rPr>
        <b/>
        <sz val="10"/>
        <rFont val="Arial"/>
        <family val="2"/>
      </rPr>
      <t>Standardně antimagnetický</t>
    </r>
    <r>
      <rPr>
        <sz val="10"/>
        <rFont val="Arial"/>
        <family val="2"/>
      </rPr>
      <t xml:space="preserve"> bytový vodoměr na studenou vodu 3/4"
(stavební délka 130 mm, průtok 2,5m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/hod, třída B)</t>
    </r>
  </si>
  <si>
    <r>
      <rPr>
        <b/>
        <sz val="10"/>
        <rFont val="Arial"/>
        <family val="2"/>
      </rPr>
      <t>Standardně antimagnetický</t>
    </r>
    <r>
      <rPr>
        <sz val="10"/>
        <rFont val="Arial"/>
        <family val="2"/>
      </rPr>
      <t xml:space="preserve"> bytový vodoměr na teplou vodu 1/2"
(stavební délka 80 mm, průtok 1,5m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/hod, třída B)</t>
    </r>
  </si>
  <si>
    <r>
      <rPr>
        <b/>
        <sz val="10"/>
        <rFont val="Arial"/>
        <family val="2"/>
      </rPr>
      <t>Standardně antimagnetický</t>
    </r>
    <r>
      <rPr>
        <sz val="10"/>
        <rFont val="Arial"/>
        <family val="2"/>
      </rPr>
      <t xml:space="preserve"> bytový vodoměr na teplou vodu 1/2"
(stavební délka 110 mm, průtok 1,5m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/hod, třída B)</t>
    </r>
  </si>
  <si>
    <r>
      <rPr>
        <b/>
        <sz val="10"/>
        <rFont val="Arial"/>
        <family val="2"/>
      </rPr>
      <t>Standardně antimagnetický</t>
    </r>
    <r>
      <rPr>
        <sz val="10"/>
        <rFont val="Arial"/>
        <family val="2"/>
      </rPr>
      <t xml:space="preserve"> bytový vodoměr na teplou vodu 3/4"
(stavební délka 130 mm, průtok 2,5m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/hod, třída B)</t>
    </r>
  </si>
  <si>
    <r>
      <rPr>
        <b/>
        <sz val="10"/>
        <rFont val="Arial"/>
        <family val="2"/>
      </rPr>
      <t>ULTRA antimagnetický</t>
    </r>
    <r>
      <rPr>
        <sz val="10"/>
        <rFont val="Arial"/>
        <family val="2"/>
      </rPr>
      <t xml:space="preserve"> bytový vodoměr na studenou vodu 1/2"
(stavební délka 80 mm, průtok 1,5m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/hod, třída B)</t>
    </r>
  </si>
  <si>
    <r>
      <rPr>
        <b/>
        <sz val="10"/>
        <rFont val="Arial"/>
        <family val="2"/>
      </rPr>
      <t>ULTRA antimagnetický</t>
    </r>
    <r>
      <rPr>
        <sz val="10"/>
        <rFont val="Arial"/>
        <family val="2"/>
      </rPr>
      <t xml:space="preserve"> bytový vodoměr na studenou vodu 3/4"
(stavební délka 130 mm, průtok 2,5m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/hod, třída B)</t>
    </r>
  </si>
  <si>
    <r>
      <rPr>
        <b/>
        <sz val="10"/>
        <rFont val="Arial"/>
        <family val="2"/>
      </rPr>
      <t>ULTRA antimagnetický</t>
    </r>
    <r>
      <rPr>
        <sz val="10"/>
        <rFont val="Arial"/>
        <family val="2"/>
      </rPr>
      <t xml:space="preserve"> bytový vodoměr na teplou vodu 1/2"
(stavební délka 80 mm, průtok 1,5m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/hod, třída B)</t>
    </r>
  </si>
  <si>
    <r>
      <rPr>
        <b/>
        <sz val="10"/>
        <rFont val="Arial"/>
        <family val="2"/>
      </rPr>
      <t>ULTRA antimagnetický</t>
    </r>
    <r>
      <rPr>
        <sz val="10"/>
        <rFont val="Arial"/>
        <family val="2"/>
      </rPr>
      <t xml:space="preserve"> bytový vodoměr na teplou vodu 3/4"
(stavební délka 130 mm, průtok 2,5m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/hod, třída B)</t>
    </r>
  </si>
  <si>
    <t>PLASTOVÁ OBJÍMKA na 1/2" vodoměry</t>
  </si>
  <si>
    <t>PLASTOVÁ OBJÍMKA na 3/4" vodoměry</t>
  </si>
  <si>
    <r>
      <t xml:space="preserve">Plastová objímka </t>
    </r>
    <r>
      <rPr>
        <sz val="10"/>
        <rFont val="Arial"/>
        <family val="2"/>
      </rPr>
      <t>na šroubení 1"</t>
    </r>
  </si>
  <si>
    <r>
      <t xml:space="preserve">Plastová objímka </t>
    </r>
    <r>
      <rPr>
        <sz val="10"/>
        <rFont val="Arial"/>
        <family val="2"/>
      </rPr>
      <t>na šroubení 3/4"</t>
    </r>
  </si>
  <si>
    <t>STANDARDNĚ  antimagnetické  vodoměry BONEGA</t>
  </si>
  <si>
    <t>ULTRA  antimagnetické  vodoměry  BONEGA</t>
  </si>
  <si>
    <t>PŘÍSLUŠENSTVÍ  k  bytovým  vodoměrům  BONEGA®</t>
  </si>
  <si>
    <r>
      <rPr>
        <b/>
        <sz val="10"/>
        <rFont val="Arial"/>
        <family val="2"/>
      </rPr>
      <t>ULTRA antimagnetický</t>
    </r>
    <r>
      <rPr>
        <sz val="10"/>
        <rFont val="Arial"/>
        <family val="2"/>
      </rPr>
      <t xml:space="preserve"> bytový vodoměr na studenou vodu 1/2" </t>
    </r>
    <r>
      <rPr>
        <b/>
        <sz val="10"/>
        <color indexed="56"/>
        <rFont val="Arial"/>
        <family val="2"/>
      </rPr>
      <t>PŘEDPŘIPRAVENÝ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k radiovému snímání</t>
    </r>
    <r>
      <rPr>
        <sz val="10"/>
        <rFont val="Arial"/>
        <family val="2"/>
      </rPr>
      <t xml:space="preserve">
(stavební délka 110 mm, průtok 1,5m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/hod, třída B) </t>
    </r>
  </si>
  <si>
    <r>
      <rPr>
        <b/>
        <sz val="10"/>
        <rFont val="Arial"/>
        <family val="2"/>
      </rPr>
      <t>ULTRA antimagnetický</t>
    </r>
    <r>
      <rPr>
        <sz val="10"/>
        <rFont val="Arial"/>
        <family val="2"/>
      </rPr>
      <t xml:space="preserve"> bytový vodoměr na studenou vodu 3/4" </t>
    </r>
    <r>
      <rPr>
        <b/>
        <sz val="10"/>
        <color indexed="56"/>
        <rFont val="Arial"/>
        <family val="2"/>
      </rPr>
      <t>PŘEDPŘIPRAVENÝ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k radiovému snímání</t>
    </r>
    <r>
      <rPr>
        <sz val="10"/>
        <rFont val="Arial"/>
        <family val="2"/>
      </rPr>
      <t xml:space="preserve">
(stavební délka 130 mm, průtok 2,5m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/hod, třída B)</t>
    </r>
  </si>
  <si>
    <r>
      <rPr>
        <b/>
        <sz val="10"/>
        <color indexed="56"/>
        <rFont val="Arial"/>
        <family val="2"/>
      </rPr>
      <t>Standardně antimagnetický</t>
    </r>
    <r>
      <rPr>
        <sz val="10"/>
        <color indexed="56"/>
        <rFont val="Arial"/>
        <family val="2"/>
      </rPr>
      <t xml:space="preserve"> bytový vodoměr na studenou vodu 1/2"
(stavební délka 110 mm, průtok 1,5m</t>
    </r>
    <r>
      <rPr>
        <vertAlign val="superscript"/>
        <sz val="10"/>
        <color indexed="56"/>
        <rFont val="Arial"/>
        <family val="2"/>
      </rPr>
      <t>3</t>
    </r>
    <r>
      <rPr>
        <sz val="10"/>
        <color indexed="56"/>
        <rFont val="Arial"/>
        <family val="2"/>
      </rPr>
      <t>/hod, třída B)</t>
    </r>
  </si>
  <si>
    <r>
      <t xml:space="preserve">ULTRA antimagnetický </t>
    </r>
    <r>
      <rPr>
        <sz val="10"/>
        <color indexed="56"/>
        <rFont val="Arial"/>
        <family val="2"/>
      </rPr>
      <t>bytový vodoměr na studenou vodu 1/2" (stavební délka 110 mm, průtok 1,5m</t>
    </r>
    <r>
      <rPr>
        <vertAlign val="superscript"/>
        <sz val="10"/>
        <color indexed="56"/>
        <rFont val="Arial"/>
        <family val="2"/>
      </rPr>
      <t>3</t>
    </r>
    <r>
      <rPr>
        <sz val="10"/>
        <color indexed="56"/>
        <rFont val="Arial"/>
        <family val="2"/>
      </rPr>
      <t>/hod, třída B)</t>
    </r>
  </si>
  <si>
    <r>
      <rPr>
        <b/>
        <sz val="10"/>
        <color indexed="56"/>
        <rFont val="Arial"/>
        <family val="2"/>
      </rPr>
      <t xml:space="preserve">1/2" </t>
    </r>
    <r>
      <rPr>
        <b/>
        <sz val="10"/>
        <rFont val="Arial"/>
        <family val="2"/>
      </rPr>
      <t>BONEGA-SA/13-</t>
    </r>
    <r>
      <rPr>
        <b/>
        <sz val="10"/>
        <color indexed="56"/>
        <rFont val="Arial"/>
        <family val="2"/>
      </rPr>
      <t>80</t>
    </r>
    <r>
      <rPr>
        <b/>
        <sz val="10"/>
        <rFont val="Arial"/>
        <family val="2"/>
      </rPr>
      <t>-1,5-B</t>
    </r>
  </si>
  <si>
    <r>
      <rPr>
        <b/>
        <sz val="10"/>
        <color indexed="56"/>
        <rFont val="Arial CE"/>
        <family val="0"/>
      </rPr>
      <t xml:space="preserve">3/4" </t>
    </r>
    <r>
      <rPr>
        <b/>
        <sz val="10"/>
        <rFont val="Arial CE"/>
        <family val="0"/>
      </rPr>
      <t>BONEGA-</t>
    </r>
    <r>
      <rPr>
        <b/>
        <sz val="10"/>
        <color indexed="56"/>
        <rFont val="Arial CE"/>
        <family val="0"/>
      </rPr>
      <t>SA</t>
    </r>
    <r>
      <rPr>
        <b/>
        <sz val="10"/>
        <rFont val="Arial CE"/>
        <family val="0"/>
      </rPr>
      <t>/20-</t>
    </r>
    <r>
      <rPr>
        <b/>
        <sz val="10"/>
        <color indexed="56"/>
        <rFont val="Arial CE"/>
        <family val="0"/>
      </rPr>
      <t>130</t>
    </r>
    <r>
      <rPr>
        <b/>
        <sz val="10"/>
        <rFont val="Arial CE"/>
        <family val="0"/>
      </rPr>
      <t>-2,5-B</t>
    </r>
  </si>
  <si>
    <r>
      <rPr>
        <b/>
        <sz val="10"/>
        <color indexed="56"/>
        <rFont val="Arial CE"/>
        <family val="0"/>
      </rPr>
      <t xml:space="preserve">3/4" </t>
    </r>
    <r>
      <rPr>
        <b/>
        <sz val="10"/>
        <rFont val="Arial CE"/>
        <family val="0"/>
      </rPr>
      <t>BONEGA-</t>
    </r>
    <r>
      <rPr>
        <b/>
        <sz val="10"/>
        <color indexed="56"/>
        <rFont val="Arial CE"/>
        <family val="0"/>
      </rPr>
      <t>SAE</t>
    </r>
    <r>
      <rPr>
        <b/>
        <sz val="10"/>
        <rFont val="Arial CE"/>
        <family val="0"/>
      </rPr>
      <t>/20-</t>
    </r>
    <r>
      <rPr>
        <b/>
        <sz val="10"/>
        <color indexed="56"/>
        <rFont val="Arial CE"/>
        <family val="0"/>
      </rPr>
      <t>130</t>
    </r>
    <r>
      <rPr>
        <b/>
        <sz val="10"/>
        <rFont val="Arial CE"/>
        <family val="0"/>
      </rPr>
      <t>-2,5-B</t>
    </r>
  </si>
  <si>
    <t>Vysvětlivky objednacího kódu:</t>
  </si>
  <si>
    <t>110 = stavební délka vodoměru v mm</t>
  </si>
  <si>
    <t>130 = stavební délka vodoměru v mm</t>
  </si>
  <si>
    <t xml:space="preserve">  80 = stavební délka vodoměru v mm</t>
  </si>
  <si>
    <t>B =  třída přesnosti B v horizontální i vertikální poloze</t>
  </si>
  <si>
    <r>
      <rPr>
        <b/>
        <sz val="10"/>
        <color indexed="56"/>
        <rFont val="Arial"/>
        <family val="2"/>
      </rPr>
      <t>1/2"</t>
    </r>
    <r>
      <rPr>
        <b/>
        <sz val="10"/>
        <rFont val="Arial"/>
        <family val="2"/>
      </rPr>
      <t xml:space="preserve"> BONEGA-</t>
    </r>
    <r>
      <rPr>
        <b/>
        <sz val="10"/>
        <color indexed="56"/>
        <rFont val="Arial"/>
        <family val="2"/>
      </rPr>
      <t>SAE</t>
    </r>
    <r>
      <rPr>
        <b/>
        <sz val="10"/>
        <rFont val="Arial"/>
        <family val="2"/>
      </rPr>
      <t>/13-</t>
    </r>
    <r>
      <rPr>
        <b/>
        <sz val="10"/>
        <color indexed="56"/>
        <rFont val="Arial"/>
        <family val="2"/>
      </rPr>
      <t>110</t>
    </r>
    <r>
      <rPr>
        <b/>
        <sz val="10"/>
        <rFont val="Arial"/>
        <family val="2"/>
      </rPr>
      <t>-1,5-B</t>
    </r>
  </si>
  <si>
    <r>
      <rPr>
        <b/>
        <sz val="10"/>
        <color indexed="60"/>
        <rFont val="Arial"/>
        <family val="2"/>
      </rPr>
      <t>1/2"</t>
    </r>
    <r>
      <rPr>
        <b/>
        <sz val="10"/>
        <rFont val="Arial"/>
        <family val="2"/>
      </rPr>
      <t xml:space="preserve"> BONEGA-</t>
    </r>
    <r>
      <rPr>
        <b/>
        <sz val="10"/>
        <color indexed="60"/>
        <rFont val="Arial"/>
        <family val="2"/>
      </rPr>
      <t>TAE</t>
    </r>
    <r>
      <rPr>
        <b/>
        <sz val="10"/>
        <rFont val="Arial"/>
        <family val="2"/>
      </rPr>
      <t>/13-</t>
    </r>
    <r>
      <rPr>
        <b/>
        <sz val="10"/>
        <color indexed="60"/>
        <rFont val="Arial"/>
        <family val="2"/>
      </rPr>
      <t>110</t>
    </r>
    <r>
      <rPr>
        <b/>
        <sz val="10"/>
        <rFont val="Arial"/>
        <family val="2"/>
      </rPr>
      <t>-1,5-B</t>
    </r>
  </si>
  <si>
    <r>
      <rPr>
        <b/>
        <sz val="10"/>
        <color indexed="60"/>
        <rFont val="Arial CE"/>
        <family val="0"/>
      </rPr>
      <t>3/4"</t>
    </r>
    <r>
      <rPr>
        <b/>
        <sz val="10"/>
        <color indexed="60"/>
        <rFont val="Arial CE"/>
        <family val="0"/>
      </rPr>
      <t xml:space="preserve"> </t>
    </r>
    <r>
      <rPr>
        <b/>
        <sz val="10"/>
        <rFont val="Arial CE"/>
        <family val="0"/>
      </rPr>
      <t>BONEGA-</t>
    </r>
    <r>
      <rPr>
        <b/>
        <sz val="10"/>
        <color indexed="60"/>
        <rFont val="Arial CE"/>
        <family val="0"/>
      </rPr>
      <t>TAE</t>
    </r>
    <r>
      <rPr>
        <b/>
        <sz val="10"/>
        <rFont val="Arial CE"/>
        <family val="0"/>
      </rPr>
      <t>/20-</t>
    </r>
    <r>
      <rPr>
        <b/>
        <sz val="10"/>
        <color indexed="60"/>
        <rFont val="Arial CE"/>
        <family val="0"/>
      </rPr>
      <t>130</t>
    </r>
    <r>
      <rPr>
        <b/>
        <sz val="10"/>
        <rFont val="Arial CE"/>
        <family val="0"/>
      </rPr>
      <t>-2,5-B</t>
    </r>
  </si>
  <si>
    <r>
      <rPr>
        <b/>
        <sz val="10"/>
        <color indexed="60"/>
        <rFont val="Arial CE"/>
        <family val="0"/>
      </rPr>
      <t>3/4"</t>
    </r>
    <r>
      <rPr>
        <b/>
        <sz val="10"/>
        <rFont val="Arial CE"/>
        <family val="0"/>
      </rPr>
      <t xml:space="preserve"> BONEGA-</t>
    </r>
    <r>
      <rPr>
        <b/>
        <sz val="10"/>
        <color indexed="60"/>
        <rFont val="Arial CE"/>
        <family val="0"/>
      </rPr>
      <t>TA</t>
    </r>
    <r>
      <rPr>
        <b/>
        <sz val="10"/>
        <rFont val="Arial CE"/>
        <family val="0"/>
      </rPr>
      <t>/20-</t>
    </r>
    <r>
      <rPr>
        <b/>
        <sz val="10"/>
        <color indexed="60"/>
        <rFont val="Arial CE"/>
        <family val="0"/>
      </rPr>
      <t>130</t>
    </r>
    <r>
      <rPr>
        <b/>
        <sz val="10"/>
        <rFont val="Arial CE"/>
        <family val="0"/>
      </rPr>
      <t>-2,5-B</t>
    </r>
  </si>
  <si>
    <r>
      <rPr>
        <b/>
        <sz val="10"/>
        <color indexed="60"/>
        <rFont val="Arial"/>
        <family val="2"/>
      </rPr>
      <t>1/2"</t>
    </r>
    <r>
      <rPr>
        <b/>
        <sz val="10"/>
        <rFont val="Arial"/>
        <family val="2"/>
      </rPr>
      <t xml:space="preserve"> BONEGA-</t>
    </r>
    <r>
      <rPr>
        <b/>
        <sz val="10"/>
        <color indexed="60"/>
        <rFont val="Arial"/>
        <family val="2"/>
      </rPr>
      <t>TA</t>
    </r>
    <r>
      <rPr>
        <b/>
        <sz val="10"/>
        <rFont val="Arial"/>
        <family val="2"/>
      </rPr>
      <t>/13-</t>
    </r>
    <r>
      <rPr>
        <b/>
        <sz val="10"/>
        <color indexed="60"/>
        <rFont val="Arial"/>
        <family val="2"/>
      </rPr>
      <t>80</t>
    </r>
    <r>
      <rPr>
        <b/>
        <sz val="10"/>
        <rFont val="Arial"/>
        <family val="2"/>
      </rPr>
      <t>-1,5-B</t>
    </r>
  </si>
  <si>
    <t>1,5 = průtok v kubících (1,5m3/hod)</t>
  </si>
  <si>
    <t>2,5 = průtok v kubících (2,5m3/hod)</t>
  </si>
  <si>
    <r>
      <rPr>
        <b/>
        <sz val="10"/>
        <color indexed="56"/>
        <rFont val="Arial CE"/>
        <family val="0"/>
      </rPr>
      <t>1/2"</t>
    </r>
    <r>
      <rPr>
        <sz val="10"/>
        <color indexed="56"/>
        <rFont val="Arial CE"/>
        <family val="0"/>
      </rPr>
      <t xml:space="preserve"> = půlcolový vodoměr</t>
    </r>
  </si>
  <si>
    <r>
      <rPr>
        <b/>
        <sz val="10"/>
        <color indexed="56"/>
        <rFont val="Arial CE"/>
        <family val="0"/>
      </rPr>
      <t>3/4"</t>
    </r>
    <r>
      <rPr>
        <sz val="10"/>
        <color indexed="56"/>
        <rFont val="Arial CE"/>
        <family val="0"/>
      </rPr>
      <t xml:space="preserve"> = třičtvrtěcolový vodoměr</t>
    </r>
  </si>
  <si>
    <r>
      <rPr>
        <b/>
        <sz val="10"/>
        <color indexed="56"/>
        <rFont val="Arial CE"/>
        <family val="0"/>
      </rPr>
      <t>S</t>
    </r>
    <r>
      <rPr>
        <sz val="10"/>
        <color indexed="56"/>
        <rFont val="Arial CE"/>
        <family val="0"/>
      </rPr>
      <t xml:space="preserve"> = </t>
    </r>
    <r>
      <rPr>
        <b/>
        <sz val="10"/>
        <color indexed="56"/>
        <rFont val="Arial CE"/>
        <family val="0"/>
      </rPr>
      <t>standardně</t>
    </r>
    <r>
      <rPr>
        <sz val="10"/>
        <color indexed="56"/>
        <rFont val="Arial CE"/>
        <family val="0"/>
      </rPr>
      <t xml:space="preserve"> antimagnetický vodoměr</t>
    </r>
  </si>
  <si>
    <r>
      <t xml:space="preserve">      na </t>
    </r>
    <r>
      <rPr>
        <b/>
        <sz val="10"/>
        <color indexed="56"/>
        <rFont val="Arial CE"/>
        <family val="0"/>
      </rPr>
      <t xml:space="preserve">studenou vodu </t>
    </r>
    <r>
      <rPr>
        <sz val="10"/>
        <color indexed="56"/>
        <rFont val="Arial CE"/>
        <family val="0"/>
      </rPr>
      <t xml:space="preserve"> </t>
    </r>
  </si>
  <si>
    <r>
      <rPr>
        <b/>
        <sz val="10"/>
        <color indexed="56"/>
        <rFont val="Arial CE"/>
        <family val="0"/>
      </rPr>
      <t>SA</t>
    </r>
    <r>
      <rPr>
        <sz val="10"/>
        <color indexed="56"/>
        <rFont val="Arial CE"/>
        <family val="0"/>
      </rPr>
      <t xml:space="preserve"> =  </t>
    </r>
    <r>
      <rPr>
        <b/>
        <sz val="10"/>
        <color indexed="56"/>
        <rFont val="Arial CE"/>
        <family val="0"/>
      </rPr>
      <t>ULTRA</t>
    </r>
    <r>
      <rPr>
        <sz val="10"/>
        <color indexed="56"/>
        <rFont val="Arial CE"/>
        <family val="0"/>
      </rPr>
      <t xml:space="preserve"> antimagnetický vodoměr</t>
    </r>
  </si>
  <si>
    <r>
      <t xml:space="preserve">          na </t>
    </r>
    <r>
      <rPr>
        <b/>
        <sz val="10"/>
        <color indexed="56"/>
        <rFont val="Arial CE"/>
        <family val="0"/>
      </rPr>
      <t>studenou vodu</t>
    </r>
  </si>
  <si>
    <r>
      <rPr>
        <b/>
        <sz val="10"/>
        <color indexed="56"/>
        <rFont val="Arial CE"/>
        <family val="0"/>
      </rPr>
      <t>SAE</t>
    </r>
    <r>
      <rPr>
        <sz val="10"/>
        <color indexed="56"/>
        <rFont val="Arial CE"/>
        <family val="0"/>
      </rPr>
      <t xml:space="preserve"> =  </t>
    </r>
    <r>
      <rPr>
        <b/>
        <sz val="10"/>
        <color indexed="56"/>
        <rFont val="Arial CE"/>
        <family val="0"/>
      </rPr>
      <t>ULTRA</t>
    </r>
    <r>
      <rPr>
        <sz val="10"/>
        <color indexed="56"/>
        <rFont val="Arial CE"/>
        <family val="0"/>
      </rPr>
      <t xml:space="preserve"> antimagnetický vodoměr </t>
    </r>
  </si>
  <si>
    <r>
      <t xml:space="preserve">            </t>
    </r>
    <r>
      <rPr>
        <b/>
        <u val="single"/>
        <sz val="10"/>
        <color indexed="56"/>
        <rFont val="Arial CE"/>
        <family val="0"/>
      </rPr>
      <t>předpřipravený k radiovému snímání</t>
    </r>
  </si>
  <si>
    <r>
      <t xml:space="preserve">            na </t>
    </r>
    <r>
      <rPr>
        <b/>
        <sz val="10"/>
        <color indexed="56"/>
        <rFont val="Arial CE"/>
        <family val="0"/>
      </rPr>
      <t>studenou vodu</t>
    </r>
  </si>
  <si>
    <t>Název</t>
  </si>
  <si>
    <t>Ulice</t>
  </si>
  <si>
    <t xml:space="preserve">Tel.: </t>
  </si>
  <si>
    <t xml:space="preserve">e-mail: </t>
  </si>
  <si>
    <t>http://www.</t>
  </si>
  <si>
    <t>PSČ+ Město</t>
  </si>
  <si>
    <t>Kontaktní osoba</t>
  </si>
  <si>
    <r>
      <rPr>
        <b/>
        <sz val="10"/>
        <color indexed="60"/>
        <rFont val="Arial CE"/>
        <family val="0"/>
      </rPr>
      <t>1/2"</t>
    </r>
    <r>
      <rPr>
        <sz val="10"/>
        <color indexed="60"/>
        <rFont val="Arial CE"/>
        <family val="0"/>
      </rPr>
      <t xml:space="preserve"> = půlcolový vodoměr</t>
    </r>
  </si>
  <si>
    <r>
      <rPr>
        <b/>
        <sz val="10"/>
        <color indexed="60"/>
        <rFont val="Arial CE"/>
        <family val="0"/>
      </rPr>
      <t>3/4"</t>
    </r>
    <r>
      <rPr>
        <sz val="10"/>
        <color indexed="60"/>
        <rFont val="Arial CE"/>
        <family val="0"/>
      </rPr>
      <t xml:space="preserve"> = třičtvrtěcolový vodoměr</t>
    </r>
  </si>
  <si>
    <r>
      <rPr>
        <b/>
        <sz val="10"/>
        <color indexed="60"/>
        <rFont val="Arial CE"/>
        <family val="0"/>
      </rPr>
      <t>T</t>
    </r>
    <r>
      <rPr>
        <sz val="10"/>
        <color indexed="60"/>
        <rFont val="Arial CE"/>
        <family val="0"/>
      </rPr>
      <t xml:space="preserve"> = </t>
    </r>
    <r>
      <rPr>
        <b/>
        <sz val="10"/>
        <color indexed="60"/>
        <rFont val="Arial CE"/>
        <family val="0"/>
      </rPr>
      <t>standardně</t>
    </r>
    <r>
      <rPr>
        <sz val="10"/>
        <color indexed="60"/>
        <rFont val="Arial CE"/>
        <family val="0"/>
      </rPr>
      <t xml:space="preserve"> antimagnetický vodoměr</t>
    </r>
  </si>
  <si>
    <r>
      <t xml:space="preserve">      na </t>
    </r>
    <r>
      <rPr>
        <b/>
        <sz val="10"/>
        <color indexed="60"/>
        <rFont val="Arial CE"/>
        <family val="0"/>
      </rPr>
      <t xml:space="preserve">teplou vodu </t>
    </r>
    <r>
      <rPr>
        <sz val="10"/>
        <color indexed="60"/>
        <rFont val="Arial CE"/>
        <family val="0"/>
      </rPr>
      <t xml:space="preserve"> </t>
    </r>
  </si>
  <si>
    <r>
      <rPr>
        <b/>
        <sz val="10"/>
        <color indexed="60"/>
        <rFont val="Arial CE"/>
        <family val="0"/>
      </rPr>
      <t>TA</t>
    </r>
    <r>
      <rPr>
        <sz val="10"/>
        <color indexed="60"/>
        <rFont val="Arial CE"/>
        <family val="0"/>
      </rPr>
      <t xml:space="preserve"> =  </t>
    </r>
    <r>
      <rPr>
        <b/>
        <sz val="10"/>
        <color indexed="60"/>
        <rFont val="Arial CE"/>
        <family val="0"/>
      </rPr>
      <t>ULTRA</t>
    </r>
    <r>
      <rPr>
        <sz val="10"/>
        <color indexed="60"/>
        <rFont val="Arial CE"/>
        <family val="0"/>
      </rPr>
      <t xml:space="preserve"> antimagnetický vodoměr</t>
    </r>
  </si>
  <si>
    <r>
      <t xml:space="preserve">          na </t>
    </r>
    <r>
      <rPr>
        <b/>
        <sz val="10"/>
        <color indexed="60"/>
        <rFont val="Arial CE"/>
        <family val="0"/>
      </rPr>
      <t>teplou vodu</t>
    </r>
  </si>
  <si>
    <r>
      <rPr>
        <b/>
        <sz val="10"/>
        <color indexed="60"/>
        <rFont val="Arial CE"/>
        <family val="0"/>
      </rPr>
      <t>TAE</t>
    </r>
    <r>
      <rPr>
        <sz val="10"/>
        <color indexed="60"/>
        <rFont val="Arial CE"/>
        <family val="0"/>
      </rPr>
      <t xml:space="preserve"> =  </t>
    </r>
    <r>
      <rPr>
        <b/>
        <sz val="10"/>
        <color indexed="60"/>
        <rFont val="Arial CE"/>
        <family val="0"/>
      </rPr>
      <t>ULTRA</t>
    </r>
    <r>
      <rPr>
        <sz val="10"/>
        <color indexed="60"/>
        <rFont val="Arial CE"/>
        <family val="0"/>
      </rPr>
      <t xml:space="preserve"> antimagnetický vodoměr </t>
    </r>
  </si>
  <si>
    <r>
      <t xml:space="preserve">            </t>
    </r>
    <r>
      <rPr>
        <b/>
        <u val="single"/>
        <sz val="10"/>
        <color indexed="60"/>
        <rFont val="Arial CE"/>
        <family val="0"/>
      </rPr>
      <t>předpřipravený k radiovému snímání</t>
    </r>
  </si>
  <si>
    <r>
      <t xml:space="preserve">            na </t>
    </r>
    <r>
      <rPr>
        <b/>
        <sz val="10"/>
        <color indexed="60"/>
        <rFont val="Arial CE"/>
        <family val="0"/>
      </rPr>
      <t>teplou vodu</t>
    </r>
  </si>
  <si>
    <r>
      <t xml:space="preserve">ULTRA antimagnetický </t>
    </r>
    <r>
      <rPr>
        <sz val="10"/>
        <color indexed="60"/>
        <rFont val="Arial"/>
        <family val="2"/>
      </rPr>
      <t>bytový vodoměr na teplou vodu 1/2" (stavební délka 110 mm, průtok 1,5m</t>
    </r>
    <r>
      <rPr>
        <vertAlign val="superscript"/>
        <sz val="10"/>
        <color indexed="60"/>
        <rFont val="Arial"/>
        <family val="2"/>
      </rPr>
      <t>3</t>
    </r>
    <r>
      <rPr>
        <sz val="10"/>
        <color indexed="60"/>
        <rFont val="Arial"/>
        <family val="2"/>
      </rPr>
      <t>/hod, třída B)</t>
    </r>
  </si>
  <si>
    <r>
      <rPr>
        <b/>
        <sz val="10"/>
        <rFont val="Arial"/>
        <family val="2"/>
      </rPr>
      <t>ULTRA antimagnetický</t>
    </r>
    <r>
      <rPr>
        <sz val="10"/>
        <rFont val="Arial"/>
        <family val="2"/>
      </rPr>
      <t xml:space="preserve"> bytový vodoměr na teplou vodu 1/2" </t>
    </r>
    <r>
      <rPr>
        <b/>
        <sz val="10"/>
        <color indexed="60"/>
        <rFont val="Arial"/>
        <family val="2"/>
      </rPr>
      <t>PŘEDPŘIPRAVENÝ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k radiovému snímání</t>
    </r>
    <r>
      <rPr>
        <sz val="10"/>
        <rFont val="Arial"/>
        <family val="2"/>
      </rPr>
      <t xml:space="preserve">
(stavební délka 110 mm, průtok 1,5m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/hod, třída B)</t>
    </r>
  </si>
  <si>
    <r>
      <rPr>
        <b/>
        <sz val="10"/>
        <rFont val="Arial"/>
        <family val="2"/>
      </rPr>
      <t>ULTRA antimagnetický</t>
    </r>
    <r>
      <rPr>
        <sz val="10"/>
        <rFont val="Arial"/>
        <family val="2"/>
      </rPr>
      <t xml:space="preserve"> bytový vodoměr na teplou vodu 3/4" </t>
    </r>
    <r>
      <rPr>
        <b/>
        <sz val="10"/>
        <color indexed="60"/>
        <rFont val="Arial"/>
        <family val="2"/>
      </rPr>
      <t>PŘEDPŘIPRAVENÝ</t>
    </r>
    <r>
      <rPr>
        <b/>
        <sz val="10"/>
        <color indexed="60"/>
        <rFont val="Arial"/>
        <family val="2"/>
      </rPr>
      <t xml:space="preserve"> </t>
    </r>
    <r>
      <rPr>
        <b/>
        <u val="single"/>
        <sz val="10"/>
        <rFont val="Arial"/>
        <family val="2"/>
      </rPr>
      <t>k radiovému snímání</t>
    </r>
    <r>
      <rPr>
        <sz val="10"/>
        <rFont val="Arial"/>
        <family val="2"/>
      </rPr>
      <t xml:space="preserve">
(stavební délka 130 mm, průtok 2,5m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/hod, třída B)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</si>
</sst>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"/>
    <numFmt numFmtId="171" formatCode="[$-405]d\.\ mmmm\ yyyy"/>
    <numFmt numFmtId="172" formatCode="0.0&quot;0&quot;"/>
    <numFmt numFmtId="173" formatCode="0.0\0"/>
    <numFmt numFmtId="174" formatCode="mm\ yy"/>
    <numFmt numFmtId="175" formatCode="0.00_ ;[Red]\-0.00\,"/>
    <numFmt numFmtId="176" formatCode="0.00;[Red]\-0.00"/>
    <numFmt numFmtId="177" formatCode="0.00_ ;[Red]\-0.00\ 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\-0.00%"/>
    <numFmt numFmtId="183" formatCode="[$€-2]\ #\ ##,000_);[Red]\([$€-2]\ #\ ##,000\)"/>
  </numFmts>
  <fonts count="103">
    <font>
      <sz val="10"/>
      <name val="Arial CE"/>
      <family val="0"/>
    </font>
    <font>
      <b/>
      <sz val="10"/>
      <name val="Arial CE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CE"/>
      <family val="0"/>
    </font>
    <font>
      <u val="single"/>
      <sz val="8.5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8"/>
      <name val="Arial"/>
      <family val="2"/>
    </font>
    <font>
      <sz val="8"/>
      <name val="Arial CE"/>
      <family val="0"/>
    </font>
    <font>
      <b/>
      <i/>
      <sz val="20"/>
      <color indexed="18"/>
      <name val="Arial"/>
      <family val="2"/>
    </font>
    <font>
      <b/>
      <i/>
      <sz val="12"/>
      <name val="Arial CE"/>
      <family val="0"/>
    </font>
    <font>
      <b/>
      <sz val="10"/>
      <color indexed="8"/>
      <name val="Arial"/>
      <family val="2"/>
    </font>
    <font>
      <b/>
      <i/>
      <sz val="16"/>
      <color indexed="18"/>
      <name val="Arial CE"/>
      <family val="0"/>
    </font>
    <font>
      <b/>
      <i/>
      <sz val="16"/>
      <name val="Arial CE"/>
      <family val="0"/>
    </font>
    <font>
      <vertAlign val="superscript"/>
      <sz val="10"/>
      <name val="Arial"/>
      <family val="2"/>
    </font>
    <font>
      <b/>
      <i/>
      <sz val="12"/>
      <color indexed="23"/>
      <name val="Arial CE"/>
      <family val="0"/>
    </font>
    <font>
      <b/>
      <sz val="12"/>
      <color indexed="10"/>
      <name val="Wingdings"/>
      <family val="0"/>
    </font>
    <font>
      <sz val="10"/>
      <color indexed="8"/>
      <name val="Arial CE"/>
      <family val="0"/>
    </font>
    <font>
      <b/>
      <sz val="9"/>
      <color indexed="8"/>
      <name val="Arial CE"/>
      <family val="0"/>
    </font>
    <font>
      <sz val="8"/>
      <color indexed="52"/>
      <name val="Arial CE"/>
      <family val="0"/>
    </font>
    <font>
      <sz val="9"/>
      <color indexed="16"/>
      <name val="Arial CE"/>
      <family val="0"/>
    </font>
    <font>
      <sz val="9"/>
      <color indexed="52"/>
      <name val="Arial CE"/>
      <family val="0"/>
    </font>
    <font>
      <sz val="8"/>
      <color indexed="8"/>
      <name val="Arial CE"/>
      <family val="0"/>
    </font>
    <font>
      <sz val="8"/>
      <color indexed="26"/>
      <name val="Arial CE"/>
      <family val="0"/>
    </font>
    <font>
      <b/>
      <sz val="10"/>
      <color indexed="10"/>
      <name val="Arial CE"/>
      <family val="0"/>
    </font>
    <font>
      <i/>
      <sz val="10"/>
      <color indexed="23"/>
      <name val="Arial CE"/>
      <family val="0"/>
    </font>
    <font>
      <u val="single"/>
      <sz val="11"/>
      <color indexed="12"/>
      <name val="Arial CE"/>
      <family val="0"/>
    </font>
    <font>
      <b/>
      <i/>
      <sz val="11"/>
      <name val="Arial CE"/>
      <family val="0"/>
    </font>
    <font>
      <sz val="10"/>
      <color indexed="8"/>
      <name val="Arial"/>
      <family val="2"/>
    </font>
    <font>
      <b/>
      <sz val="10"/>
      <color indexed="18"/>
      <name val="Arial CE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60"/>
      <name val="Arial CE"/>
      <family val="0"/>
    </font>
    <font>
      <b/>
      <sz val="10"/>
      <color indexed="60"/>
      <name val="Arial"/>
      <family val="2"/>
    </font>
    <font>
      <b/>
      <sz val="10"/>
      <color indexed="56"/>
      <name val="Arial CE"/>
      <family val="0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vertAlign val="superscript"/>
      <sz val="10"/>
      <color indexed="56"/>
      <name val="Arial"/>
      <family val="2"/>
    </font>
    <font>
      <sz val="15"/>
      <name val="Arial CE"/>
      <family val="0"/>
    </font>
    <font>
      <b/>
      <sz val="15"/>
      <name val="Arial"/>
      <family val="2"/>
    </font>
    <font>
      <sz val="12"/>
      <name val="Arial CE"/>
      <family val="0"/>
    </font>
    <font>
      <sz val="10"/>
      <color indexed="56"/>
      <name val="Arial CE"/>
      <family val="0"/>
    </font>
    <font>
      <b/>
      <u val="single"/>
      <sz val="10"/>
      <color indexed="56"/>
      <name val="Arial CE"/>
      <family val="0"/>
    </font>
    <font>
      <sz val="10"/>
      <color indexed="60"/>
      <name val="Arial CE"/>
      <family val="0"/>
    </font>
    <font>
      <b/>
      <u val="single"/>
      <sz val="10"/>
      <color indexed="60"/>
      <name val="Arial CE"/>
      <family val="0"/>
    </font>
    <font>
      <sz val="10"/>
      <color indexed="60"/>
      <name val="Arial"/>
      <family val="2"/>
    </font>
    <font>
      <vertAlign val="superscript"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sz val="10"/>
      <color indexed="26"/>
      <name val="Arial CE"/>
      <family val="0"/>
    </font>
    <font>
      <b/>
      <u val="single"/>
      <sz val="12"/>
      <color indexed="26"/>
      <name val="Arial CE"/>
      <family val="0"/>
    </font>
    <font>
      <b/>
      <sz val="15"/>
      <color indexed="8"/>
      <name val="Arial"/>
      <family val="2"/>
    </font>
    <font>
      <b/>
      <sz val="15"/>
      <color indexed="8"/>
      <name val="Arial CE"/>
      <family val="0"/>
    </font>
    <font>
      <b/>
      <i/>
      <sz val="12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color rgb="FF002060"/>
      <name val="Arial CE"/>
      <family val="0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 CE"/>
      <family val="0"/>
    </font>
    <font>
      <b/>
      <u val="single"/>
      <sz val="12"/>
      <color rgb="FFC00000"/>
      <name val="Arial"/>
      <family val="2"/>
    </font>
    <font>
      <sz val="10"/>
      <color rgb="FF002060"/>
      <name val="Arial CE"/>
      <family val="0"/>
    </font>
    <font>
      <sz val="10"/>
      <color rgb="FFC00000"/>
      <name val="Arial CE"/>
      <family val="0"/>
    </font>
    <font>
      <b/>
      <sz val="10"/>
      <color rgb="FFFFFFCC"/>
      <name val="Arial CE"/>
      <family val="0"/>
    </font>
    <font>
      <b/>
      <u val="single"/>
      <sz val="12"/>
      <color rgb="FFFFFFCC"/>
      <name val="Arial CE"/>
      <family val="0"/>
    </font>
    <font>
      <b/>
      <sz val="15"/>
      <color theme="1"/>
      <name val="Arial"/>
      <family val="2"/>
    </font>
    <font>
      <sz val="10"/>
      <color theme="1"/>
      <name val="Arial CE"/>
      <family val="0"/>
    </font>
    <font>
      <b/>
      <sz val="15"/>
      <color theme="1"/>
      <name val="Arial CE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2" tint="-0.49996998906135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51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002060"/>
      </left>
      <right style="thin"/>
      <top style="thick">
        <color rgb="FF002060"/>
      </top>
      <bottom>
        <color indexed="63"/>
      </bottom>
    </border>
    <border>
      <left style="thin"/>
      <right style="thin"/>
      <top style="thick">
        <color rgb="FF002060"/>
      </top>
      <bottom>
        <color indexed="63"/>
      </bottom>
    </border>
    <border>
      <left style="thin"/>
      <right>
        <color indexed="63"/>
      </right>
      <top style="thick">
        <color rgb="FF002060"/>
      </top>
      <bottom>
        <color indexed="63"/>
      </bottom>
    </border>
    <border>
      <left style="medium"/>
      <right style="medium"/>
      <top style="thick">
        <color rgb="FF002060"/>
      </top>
      <bottom>
        <color indexed="63"/>
      </bottom>
    </border>
    <border>
      <left>
        <color indexed="63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2060"/>
      </top>
      <bottom>
        <color indexed="63"/>
      </bottom>
    </border>
    <border>
      <left style="thick">
        <color rgb="FFC00000"/>
      </left>
      <right style="thin"/>
      <top style="thick">
        <color rgb="FFC00000"/>
      </top>
      <bottom>
        <color indexed="63"/>
      </bottom>
    </border>
    <border>
      <left style="thin"/>
      <right style="thin"/>
      <top style="thick">
        <color rgb="FFC00000"/>
      </top>
      <bottom>
        <color indexed="63"/>
      </bottom>
    </border>
    <border>
      <left style="thin"/>
      <right>
        <color indexed="63"/>
      </right>
      <top style="thick">
        <color rgb="FFC00000"/>
      </top>
      <bottom>
        <color indexed="63"/>
      </bottom>
    </border>
    <border>
      <left style="medium"/>
      <right style="medium"/>
      <top style="thick">
        <color rgb="FFC00000"/>
      </top>
      <bottom>
        <color indexed="6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1"/>
      </left>
      <right>
        <color indexed="63"/>
      </right>
      <top>
        <color indexed="63"/>
      </top>
      <bottom>
        <color indexed="63"/>
      </bottom>
    </border>
    <border>
      <left style="medium">
        <color rgb="FF002060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indexed="51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1" fillId="29" borderId="5" applyNumberFormat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1" fillId="34" borderId="0" xfId="0" applyFont="1" applyFill="1" applyBorder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" fontId="13" fillId="33" borderId="0" xfId="0" applyNumberFormat="1" applyFont="1" applyFill="1" applyAlignment="1">
      <alignment horizontal="right"/>
    </xf>
    <xf numFmtId="0" fontId="10" fillId="33" borderId="0" xfId="0" applyFont="1" applyFill="1" applyAlignment="1">
      <alignment horizontal="left"/>
    </xf>
    <xf numFmtId="0" fontId="5" fillId="34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Fill="1" applyAlignment="1">
      <alignment horizontal="right"/>
    </xf>
    <xf numFmtId="0" fontId="18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/>
    </xf>
    <xf numFmtId="0" fontId="18" fillId="34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20" fillId="34" borderId="0" xfId="0" applyNumberFormat="1" applyFont="1" applyFill="1" applyBorder="1" applyAlignment="1">
      <alignment vertical="top"/>
    </xf>
    <xf numFmtId="0" fontId="21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23" fillId="34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25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left" vertical="top"/>
    </xf>
    <xf numFmtId="0" fontId="26" fillId="0" borderId="0" xfId="0" applyFont="1" applyFill="1" applyBorder="1" applyAlignment="1">
      <alignment horizontal="right" vertical="center"/>
    </xf>
    <xf numFmtId="0" fontId="27" fillId="0" borderId="0" xfId="52" applyFont="1" applyFill="1" applyBorder="1" applyAlignment="1" applyProtection="1">
      <alignment vertical="center"/>
      <protection locked="0"/>
    </xf>
    <xf numFmtId="1" fontId="12" fillId="35" borderId="14" xfId="0" applyNumberFormat="1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vertical="top"/>
    </xf>
    <xf numFmtId="0" fontId="28" fillId="34" borderId="0" xfId="0" applyFont="1" applyFill="1" applyBorder="1" applyAlignment="1">
      <alignment horizontal="center" vertical="top"/>
    </xf>
    <xf numFmtId="0" fontId="20" fillId="34" borderId="11" xfId="0" applyFont="1" applyFill="1" applyBorder="1" applyAlignment="1">
      <alignment vertical="center"/>
    </xf>
    <xf numFmtId="1" fontId="29" fillId="35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textRotation="90"/>
    </xf>
    <xf numFmtId="0" fontId="28" fillId="34" borderId="0" xfId="0" applyFont="1" applyFill="1" applyBorder="1" applyAlignment="1">
      <alignment horizontal="left" vertical="top"/>
    </xf>
    <xf numFmtId="0" fontId="18" fillId="34" borderId="0" xfId="0" applyFont="1" applyFill="1" applyBorder="1" applyAlignment="1">
      <alignment horizontal="left" vertical="top"/>
    </xf>
    <xf numFmtId="0" fontId="24" fillId="34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0" borderId="0" xfId="0" applyFont="1" applyAlignment="1">
      <alignment/>
    </xf>
    <xf numFmtId="0" fontId="89" fillId="0" borderId="0" xfId="0" applyFont="1" applyAlignment="1">
      <alignment/>
    </xf>
    <xf numFmtId="0" fontId="3" fillId="35" borderId="16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right" vertical="center"/>
    </xf>
    <xf numFmtId="8" fontId="3" fillId="35" borderId="15" xfId="0" applyNumberFormat="1" applyFont="1" applyFill="1" applyBorder="1" applyAlignment="1">
      <alignment horizontal="center" vertical="center" wrapText="1"/>
    </xf>
    <xf numFmtId="8" fontId="90" fillId="35" borderId="15" xfId="0" applyNumberFormat="1" applyFont="1" applyFill="1" applyBorder="1" applyAlignment="1">
      <alignment horizontal="center" vertical="center" wrapText="1"/>
    </xf>
    <xf numFmtId="2" fontId="90" fillId="36" borderId="13" xfId="0" applyNumberFormat="1" applyFont="1" applyFill="1" applyBorder="1" applyAlignment="1">
      <alignment horizontal="center" vertical="center"/>
    </xf>
    <xf numFmtId="2" fontId="90" fillId="37" borderId="13" xfId="0" applyNumberFormat="1" applyFont="1" applyFill="1" applyBorder="1" applyAlignment="1">
      <alignment horizontal="center" vertical="center"/>
    </xf>
    <xf numFmtId="2" fontId="90" fillId="38" borderId="13" xfId="0" applyNumberFormat="1" applyFont="1" applyFill="1" applyBorder="1" applyAlignment="1">
      <alignment horizontal="center" vertical="center"/>
    </xf>
    <xf numFmtId="2" fontId="90" fillId="39" borderId="13" xfId="0" applyNumberFormat="1" applyFont="1" applyFill="1" applyBorder="1" applyAlignment="1">
      <alignment horizontal="center" vertical="center"/>
    </xf>
    <xf numFmtId="2" fontId="90" fillId="38" borderId="14" xfId="0" applyNumberFormat="1" applyFont="1" applyFill="1" applyBorder="1" applyAlignment="1">
      <alignment horizontal="center" vertical="center"/>
    </xf>
    <xf numFmtId="2" fontId="90" fillId="38" borderId="15" xfId="0" applyNumberFormat="1" applyFont="1" applyFill="1" applyBorder="1" applyAlignment="1">
      <alignment horizontal="center" vertical="center"/>
    </xf>
    <xf numFmtId="2" fontId="90" fillId="39" borderId="17" xfId="0" applyNumberFormat="1" applyFont="1" applyFill="1" applyBorder="1" applyAlignment="1">
      <alignment horizontal="center" vertical="center"/>
    </xf>
    <xf numFmtId="2" fontId="90" fillId="36" borderId="14" xfId="0" applyNumberFormat="1" applyFont="1" applyFill="1" applyBorder="1" applyAlignment="1">
      <alignment horizontal="center" vertical="center"/>
    </xf>
    <xf numFmtId="2" fontId="90" fillId="36" borderId="15" xfId="0" applyNumberFormat="1" applyFont="1" applyFill="1" applyBorder="1" applyAlignment="1">
      <alignment horizontal="center" vertical="center"/>
    </xf>
    <xf numFmtId="2" fontId="90" fillId="37" borderId="1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right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2" fontId="3" fillId="0" borderId="13" xfId="0" applyNumberFormat="1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vertical="center" wrapText="1"/>
    </xf>
    <xf numFmtId="0" fontId="4" fillId="40" borderId="13" xfId="0" applyFont="1" applyFill="1" applyBorder="1" applyAlignment="1">
      <alignment horizontal="center" vertical="center" wrapText="1"/>
    </xf>
    <xf numFmtId="2" fontId="8" fillId="40" borderId="13" xfId="0" applyNumberFormat="1" applyFont="1" applyFill="1" applyBorder="1" applyAlignment="1">
      <alignment horizontal="right" vertical="center"/>
    </xf>
    <xf numFmtId="2" fontId="4" fillId="40" borderId="13" xfId="0" applyNumberFormat="1" applyFont="1" applyFill="1" applyBorder="1" applyAlignment="1">
      <alignment horizontal="center" vertical="center"/>
    </xf>
    <xf numFmtId="0" fontId="0" fillId="41" borderId="18" xfId="0" applyFill="1" applyBorder="1" applyAlignment="1">
      <alignment vertical="center"/>
    </xf>
    <xf numFmtId="0" fontId="0" fillId="41" borderId="19" xfId="0" applyFill="1" applyBorder="1" applyAlignment="1">
      <alignment vertical="center"/>
    </xf>
    <xf numFmtId="0" fontId="0" fillId="41" borderId="20" xfId="0" applyFill="1" applyBorder="1" applyAlignment="1">
      <alignment vertical="center"/>
    </xf>
    <xf numFmtId="8" fontId="19" fillId="42" borderId="21" xfId="0" applyNumberFormat="1" applyFont="1" applyFill="1" applyBorder="1" applyAlignment="1" applyProtection="1">
      <alignment horizontal="center" vertical="center"/>
      <protection locked="0"/>
    </xf>
    <xf numFmtId="10" fontId="19" fillId="43" borderId="21" xfId="0" applyNumberFormat="1" applyFont="1" applyFill="1" applyBorder="1" applyAlignment="1" applyProtection="1">
      <alignment horizontal="center" vertical="center"/>
      <protection locked="0"/>
    </xf>
    <xf numFmtId="0" fontId="1" fillId="44" borderId="13" xfId="0" applyFont="1" applyFill="1" applyBorder="1" applyAlignment="1">
      <alignment vertical="center"/>
    </xf>
    <xf numFmtId="0" fontId="4" fillId="44" borderId="13" xfId="0" applyFont="1" applyFill="1" applyBorder="1" applyAlignment="1">
      <alignment horizontal="center" vertical="center" wrapText="1"/>
    </xf>
    <xf numFmtId="2" fontId="8" fillId="44" borderId="13" xfId="0" applyNumberFormat="1" applyFont="1" applyFill="1" applyBorder="1" applyAlignment="1">
      <alignment horizontal="right" vertical="center"/>
    </xf>
    <xf numFmtId="2" fontId="4" fillId="44" borderId="13" xfId="0" applyNumberFormat="1" applyFont="1" applyFill="1" applyBorder="1" applyAlignment="1">
      <alignment horizontal="center" vertical="center"/>
    </xf>
    <xf numFmtId="2" fontId="4" fillId="44" borderId="22" xfId="0" applyNumberFormat="1" applyFont="1" applyFill="1" applyBorder="1" applyAlignment="1">
      <alignment horizontal="center" vertical="center"/>
    </xf>
    <xf numFmtId="2" fontId="4" fillId="44" borderId="23" xfId="0" applyNumberFormat="1" applyFont="1" applyFill="1" applyBorder="1" applyAlignment="1">
      <alignment horizontal="center" vertical="center"/>
    </xf>
    <xf numFmtId="2" fontId="3" fillId="44" borderId="2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45" borderId="13" xfId="0" applyFont="1" applyFill="1" applyBorder="1" applyAlignment="1">
      <alignment horizontal="center" vertical="center" wrapText="1"/>
    </xf>
    <xf numFmtId="2" fontId="8" fillId="45" borderId="13" xfId="0" applyNumberFormat="1" applyFont="1" applyFill="1" applyBorder="1" applyAlignment="1">
      <alignment horizontal="right" vertical="center"/>
    </xf>
    <xf numFmtId="2" fontId="4" fillId="45" borderId="13" xfId="0" applyNumberFormat="1" applyFont="1" applyFill="1" applyBorder="1" applyAlignment="1">
      <alignment horizontal="center" vertical="center"/>
    </xf>
    <xf numFmtId="2" fontId="4" fillId="45" borderId="22" xfId="0" applyNumberFormat="1" applyFont="1" applyFill="1" applyBorder="1" applyAlignment="1">
      <alignment horizontal="center" vertical="center"/>
    </xf>
    <xf numFmtId="2" fontId="4" fillId="45" borderId="23" xfId="0" applyNumberFormat="1" applyFont="1" applyFill="1" applyBorder="1" applyAlignment="1">
      <alignment horizontal="center" vertical="center"/>
    </xf>
    <xf numFmtId="2" fontId="4" fillId="45" borderId="24" xfId="0" applyNumberFormat="1" applyFont="1" applyFill="1" applyBorder="1" applyAlignment="1">
      <alignment horizontal="center" vertical="center"/>
    </xf>
    <xf numFmtId="0" fontId="91" fillId="45" borderId="13" xfId="0" applyFont="1" applyFill="1" applyBorder="1" applyAlignment="1">
      <alignment vertical="center"/>
    </xf>
    <xf numFmtId="0" fontId="92" fillId="45" borderId="13" xfId="0" applyFont="1" applyFill="1" applyBorder="1" applyAlignment="1">
      <alignment horizontal="center" vertical="center" wrapText="1"/>
    </xf>
    <xf numFmtId="0" fontId="91" fillId="46" borderId="25" xfId="0" applyFont="1" applyFill="1" applyBorder="1" applyAlignment="1">
      <alignment vertical="center"/>
    </xf>
    <xf numFmtId="0" fontId="93" fillId="46" borderId="26" xfId="0" applyFont="1" applyFill="1" applyBorder="1" applyAlignment="1">
      <alignment horizontal="center" vertical="center" wrapText="1"/>
    </xf>
    <xf numFmtId="0" fontId="4" fillId="46" borderId="26" xfId="0" applyFont="1" applyFill="1" applyBorder="1" applyAlignment="1">
      <alignment horizontal="center" vertical="center" wrapText="1"/>
    </xf>
    <xf numFmtId="2" fontId="8" fillId="46" borderId="26" xfId="0" applyNumberFormat="1" applyFont="1" applyFill="1" applyBorder="1" applyAlignment="1">
      <alignment horizontal="right" vertical="center"/>
    </xf>
    <xf numFmtId="2" fontId="4" fillId="46" borderId="26" xfId="0" applyNumberFormat="1" applyFont="1" applyFill="1" applyBorder="1" applyAlignment="1">
      <alignment horizontal="center" vertical="center"/>
    </xf>
    <xf numFmtId="2" fontId="4" fillId="46" borderId="27" xfId="0" applyNumberFormat="1" applyFont="1" applyFill="1" applyBorder="1" applyAlignment="1">
      <alignment horizontal="center" vertical="center"/>
    </xf>
    <xf numFmtId="2" fontId="90" fillId="37" borderId="28" xfId="0" applyNumberFormat="1" applyFont="1" applyFill="1" applyBorder="1" applyAlignment="1">
      <alignment horizontal="center" vertical="center"/>
    </xf>
    <xf numFmtId="2" fontId="4" fillId="45" borderId="29" xfId="0" applyNumberFormat="1" applyFont="1" applyFill="1" applyBorder="1" applyAlignment="1">
      <alignment horizontal="center" vertical="center"/>
    </xf>
    <xf numFmtId="2" fontId="90" fillId="39" borderId="28" xfId="0" applyNumberFormat="1" applyFont="1" applyFill="1" applyBorder="1" applyAlignment="1">
      <alignment horizontal="center" vertical="center"/>
    </xf>
    <xf numFmtId="2" fontId="3" fillId="45" borderId="3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94" fillId="47" borderId="31" xfId="0" applyFont="1" applyFill="1" applyBorder="1" applyAlignment="1">
      <alignment vertical="center"/>
    </xf>
    <xf numFmtId="0" fontId="4" fillId="47" borderId="32" xfId="0" applyFont="1" applyFill="1" applyBorder="1" applyAlignment="1">
      <alignment horizontal="center" vertical="center" wrapText="1"/>
    </xf>
    <xf numFmtId="2" fontId="8" fillId="47" borderId="32" xfId="0" applyNumberFormat="1" applyFont="1" applyFill="1" applyBorder="1" applyAlignment="1">
      <alignment horizontal="right" vertical="center"/>
    </xf>
    <xf numFmtId="2" fontId="4" fillId="47" borderId="32" xfId="0" applyNumberFormat="1" applyFont="1" applyFill="1" applyBorder="1" applyAlignment="1">
      <alignment horizontal="center" vertical="center"/>
    </xf>
    <xf numFmtId="2" fontId="4" fillId="47" borderId="33" xfId="0" applyNumberFormat="1" applyFont="1" applyFill="1" applyBorder="1" applyAlignment="1">
      <alignment horizontal="center" vertical="center"/>
    </xf>
    <xf numFmtId="2" fontId="90" fillId="37" borderId="34" xfId="0" applyNumberFormat="1" applyFont="1" applyFill="1" applyBorder="1" applyAlignment="1">
      <alignment horizontal="center" vertical="center"/>
    </xf>
    <xf numFmtId="2" fontId="4" fillId="47" borderId="35" xfId="0" applyNumberFormat="1" applyFont="1" applyFill="1" applyBorder="1" applyAlignment="1">
      <alignment horizontal="center" vertical="center"/>
    </xf>
    <xf numFmtId="2" fontId="90" fillId="39" borderId="34" xfId="0" applyNumberFormat="1" applyFont="1" applyFill="1" applyBorder="1" applyAlignment="1">
      <alignment horizontal="center" vertical="center"/>
    </xf>
    <xf numFmtId="2" fontId="3" fillId="47" borderId="36" xfId="0" applyNumberFormat="1" applyFont="1" applyFill="1" applyBorder="1" applyAlignment="1">
      <alignment horizontal="center" vertical="center"/>
    </xf>
    <xf numFmtId="0" fontId="89" fillId="47" borderId="32" xfId="0" applyFont="1" applyFill="1" applyBorder="1" applyAlignment="1">
      <alignment horizontal="center" vertical="center" wrapText="1"/>
    </xf>
    <xf numFmtId="2" fontId="90" fillId="36" borderId="37" xfId="0" applyNumberFormat="1" applyFont="1" applyFill="1" applyBorder="1" applyAlignment="1">
      <alignment horizontal="center" vertical="center"/>
    </xf>
    <xf numFmtId="2" fontId="90" fillId="38" borderId="37" xfId="0" applyNumberFormat="1" applyFont="1" applyFill="1" applyBorder="1" applyAlignment="1">
      <alignment horizontal="center" vertical="center"/>
    </xf>
    <xf numFmtId="2" fontId="90" fillId="36" borderId="38" xfId="0" applyNumberFormat="1" applyFont="1" applyFill="1" applyBorder="1" applyAlignment="1">
      <alignment horizontal="center" vertical="center"/>
    </xf>
    <xf numFmtId="2" fontId="90" fillId="38" borderId="38" xfId="0" applyNumberFormat="1" applyFont="1" applyFill="1" applyBorder="1" applyAlignment="1">
      <alignment horizontal="center" vertical="center"/>
    </xf>
    <xf numFmtId="10" fontId="19" fillId="47" borderId="21" xfId="0" applyNumberFormat="1" applyFont="1" applyFill="1" applyBorder="1" applyAlignment="1" applyProtection="1">
      <alignment horizontal="center" vertical="center"/>
      <protection locked="0"/>
    </xf>
    <xf numFmtId="0" fontId="95" fillId="0" borderId="0" xfId="0" applyFont="1" applyAlignment="1">
      <alignment/>
    </xf>
    <xf numFmtId="0" fontId="41" fillId="0" borderId="0" xfId="0" applyFont="1" applyFill="1" applyAlignment="1">
      <alignment/>
    </xf>
    <xf numFmtId="0" fontId="96" fillId="8" borderId="39" xfId="0" applyFont="1" applyFill="1" applyBorder="1" applyAlignment="1">
      <alignment vertical="center"/>
    </xf>
    <xf numFmtId="0" fontId="96" fillId="8" borderId="40" xfId="0" applyFont="1" applyFill="1" applyBorder="1" applyAlignment="1">
      <alignment/>
    </xf>
    <xf numFmtId="0" fontId="96" fillId="8" borderId="41" xfId="0" applyFont="1" applyFill="1" applyBorder="1" applyAlignment="1">
      <alignment/>
    </xf>
    <xf numFmtId="0" fontId="96" fillId="8" borderId="42" xfId="0" applyFont="1" applyFill="1" applyBorder="1" applyAlignment="1">
      <alignment vertical="center"/>
    </xf>
    <xf numFmtId="0" fontId="96" fillId="8" borderId="0" xfId="0" applyFont="1" applyFill="1" applyBorder="1" applyAlignment="1">
      <alignment/>
    </xf>
    <xf numFmtId="0" fontId="96" fillId="8" borderId="43" xfId="0" applyFont="1" applyFill="1" applyBorder="1" applyAlignment="1">
      <alignment/>
    </xf>
    <xf numFmtId="0" fontId="96" fillId="8" borderId="42" xfId="0" applyFont="1" applyFill="1" applyBorder="1" applyAlignment="1">
      <alignment horizontal="left" vertical="center"/>
    </xf>
    <xf numFmtId="0" fontId="96" fillId="8" borderId="44" xfId="0" applyFont="1" applyFill="1" applyBorder="1" applyAlignment="1">
      <alignment vertical="center"/>
    </xf>
    <xf numFmtId="0" fontId="96" fillId="8" borderId="45" xfId="0" applyFont="1" applyFill="1" applyBorder="1" applyAlignment="1">
      <alignment/>
    </xf>
    <xf numFmtId="0" fontId="96" fillId="8" borderId="46" xfId="0" applyFont="1" applyFill="1" applyBorder="1" applyAlignment="1">
      <alignment/>
    </xf>
    <xf numFmtId="0" fontId="97" fillId="9" borderId="39" xfId="0" applyFont="1" applyFill="1" applyBorder="1" applyAlignment="1">
      <alignment vertical="center"/>
    </xf>
    <xf numFmtId="0" fontId="97" fillId="9" borderId="40" xfId="0" applyFont="1" applyFill="1" applyBorder="1" applyAlignment="1">
      <alignment/>
    </xf>
    <xf numFmtId="0" fontId="97" fillId="9" borderId="41" xfId="0" applyFont="1" applyFill="1" applyBorder="1" applyAlignment="1">
      <alignment/>
    </xf>
    <xf numFmtId="0" fontId="97" fillId="9" borderId="42" xfId="0" applyFont="1" applyFill="1" applyBorder="1" applyAlignment="1">
      <alignment vertical="center"/>
    </xf>
    <xf numFmtId="0" fontId="97" fillId="9" borderId="0" xfId="0" applyFont="1" applyFill="1" applyBorder="1" applyAlignment="1">
      <alignment/>
    </xf>
    <xf numFmtId="0" fontId="97" fillId="9" borderId="43" xfId="0" applyFont="1" applyFill="1" applyBorder="1" applyAlignment="1">
      <alignment/>
    </xf>
    <xf numFmtId="0" fontId="97" fillId="9" borderId="42" xfId="0" applyFont="1" applyFill="1" applyBorder="1" applyAlignment="1">
      <alignment horizontal="left" vertical="center"/>
    </xf>
    <xf numFmtId="0" fontId="97" fillId="9" borderId="44" xfId="0" applyFont="1" applyFill="1" applyBorder="1" applyAlignment="1">
      <alignment vertical="center"/>
    </xf>
    <xf numFmtId="0" fontId="97" fillId="9" borderId="45" xfId="0" applyFont="1" applyFill="1" applyBorder="1" applyAlignment="1">
      <alignment/>
    </xf>
    <xf numFmtId="0" fontId="97" fillId="9" borderId="46" xfId="0" applyFont="1" applyFill="1" applyBorder="1" applyAlignment="1">
      <alignment/>
    </xf>
    <xf numFmtId="0" fontId="3" fillId="2" borderId="38" xfId="0" applyFont="1" applyFill="1" applyBorder="1" applyAlignment="1">
      <alignment vertical="center"/>
    </xf>
    <xf numFmtId="0" fontId="4" fillId="2" borderId="38" xfId="0" applyFont="1" applyFill="1" applyBorder="1" applyAlignment="1">
      <alignment horizontal="center" vertical="center" wrapText="1"/>
    </xf>
    <xf numFmtId="2" fontId="8" fillId="2" borderId="38" xfId="0" applyNumberFormat="1" applyFont="1" applyFill="1" applyBorder="1" applyAlignment="1">
      <alignment horizontal="right" vertical="center"/>
    </xf>
    <xf numFmtId="2" fontId="4" fillId="2" borderId="38" xfId="0" applyNumberFormat="1" applyFont="1" applyFill="1" applyBorder="1" applyAlignment="1">
      <alignment horizontal="center" vertical="center"/>
    </xf>
    <xf numFmtId="2" fontId="3" fillId="2" borderId="38" xfId="0" applyNumberFormat="1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vertical="center"/>
    </xf>
    <xf numFmtId="0" fontId="4" fillId="3" borderId="37" xfId="0" applyFont="1" applyFill="1" applyBorder="1" applyAlignment="1">
      <alignment horizontal="center" vertical="center" wrapText="1"/>
    </xf>
    <xf numFmtId="2" fontId="8" fillId="3" borderId="37" xfId="0" applyNumberFormat="1" applyFont="1" applyFill="1" applyBorder="1" applyAlignment="1">
      <alignment horizontal="right" vertical="center"/>
    </xf>
    <xf numFmtId="2" fontId="4" fillId="3" borderId="37" xfId="0" applyNumberFormat="1" applyFont="1" applyFill="1" applyBorder="1" applyAlignment="1">
      <alignment horizontal="center" vertical="center"/>
    </xf>
    <xf numFmtId="2" fontId="3" fillId="3" borderId="37" xfId="0" applyNumberFormat="1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horizontal="center" vertical="center" wrapText="1"/>
    </xf>
    <xf numFmtId="2" fontId="8" fillId="32" borderId="13" xfId="0" applyNumberFormat="1" applyFont="1" applyFill="1" applyBorder="1" applyAlignment="1">
      <alignment horizontal="right" vertical="center"/>
    </xf>
    <xf numFmtId="2" fontId="4" fillId="32" borderId="13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98" fillId="41" borderId="47" xfId="0" applyFont="1" applyFill="1" applyBorder="1" applyAlignment="1">
      <alignment horizontal="center" vertical="center" textRotation="90"/>
    </xf>
    <xf numFmtId="0" fontId="99" fillId="48" borderId="48" xfId="52" applyFont="1" applyFill="1" applyBorder="1" applyAlignment="1" applyProtection="1">
      <alignment horizontal="center" vertical="center"/>
      <protection/>
    </xf>
    <xf numFmtId="0" fontId="99" fillId="48" borderId="49" xfId="52" applyFont="1" applyFill="1" applyBorder="1" applyAlignment="1" applyProtection="1">
      <alignment horizontal="center" vertical="center"/>
      <protection/>
    </xf>
    <xf numFmtId="0" fontId="99" fillId="48" borderId="50" xfId="52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>
      <alignment horizontal="center" vertical="center"/>
    </xf>
    <xf numFmtId="0" fontId="98" fillId="41" borderId="51" xfId="0" applyFont="1" applyFill="1" applyBorder="1" applyAlignment="1">
      <alignment horizontal="center" vertical="center" textRotation="90"/>
    </xf>
    <xf numFmtId="0" fontId="98" fillId="41" borderId="52" xfId="0" applyFont="1" applyFill="1" applyBorder="1" applyAlignment="1">
      <alignment horizontal="center" vertical="center" textRotation="90"/>
    </xf>
    <xf numFmtId="0" fontId="95" fillId="0" borderId="0" xfId="0" applyFont="1" applyAlignment="1">
      <alignment horizontal="left"/>
    </xf>
    <xf numFmtId="0" fontId="98" fillId="41" borderId="47" xfId="0" applyFont="1" applyFill="1" applyBorder="1" applyAlignment="1">
      <alignment horizontal="center" vertical="center"/>
    </xf>
    <xf numFmtId="0" fontId="98" fillId="41" borderId="0" xfId="0" applyFont="1" applyFill="1" applyBorder="1" applyAlignment="1">
      <alignment horizontal="center" vertical="center"/>
    </xf>
    <xf numFmtId="0" fontId="98" fillId="41" borderId="10" xfId="0" applyFont="1" applyFill="1" applyBorder="1" applyAlignment="1">
      <alignment horizontal="center" vertical="center"/>
    </xf>
    <xf numFmtId="0" fontId="2" fillId="49" borderId="22" xfId="0" applyFont="1" applyFill="1" applyBorder="1" applyAlignment="1">
      <alignment horizontal="center" vertical="center"/>
    </xf>
    <xf numFmtId="0" fontId="2" fillId="49" borderId="23" xfId="0" applyFont="1" applyFill="1" applyBorder="1" applyAlignment="1">
      <alignment horizontal="center" vertical="center"/>
    </xf>
    <xf numFmtId="0" fontId="2" fillId="49" borderId="24" xfId="0" applyFont="1" applyFill="1" applyBorder="1" applyAlignment="1">
      <alignment horizontal="center" vertical="center"/>
    </xf>
    <xf numFmtId="0" fontId="2" fillId="48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1" fillId="5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0" fillId="51" borderId="22" xfId="0" applyFont="1" applyFill="1" applyBorder="1" applyAlignment="1">
      <alignment horizontal="center" vertical="center" wrapText="1"/>
    </xf>
    <xf numFmtId="0" fontId="39" fillId="51" borderId="23" xfId="0" applyFont="1" applyFill="1" applyBorder="1" applyAlignment="1">
      <alignment horizontal="center" vertical="center" wrapText="1"/>
    </xf>
    <xf numFmtId="0" fontId="39" fillId="51" borderId="24" xfId="0" applyFont="1" applyFill="1" applyBorder="1" applyAlignment="1">
      <alignment horizontal="center" vertical="center" wrapText="1"/>
    </xf>
    <xf numFmtId="0" fontId="100" fillId="51" borderId="22" xfId="0" applyFont="1" applyFill="1" applyBorder="1" applyAlignment="1">
      <alignment horizontal="center" vertical="center" wrapText="1"/>
    </xf>
    <xf numFmtId="0" fontId="101" fillId="51" borderId="23" xfId="0" applyFont="1" applyFill="1" applyBorder="1" applyAlignment="1">
      <alignment horizontal="center" vertical="center" wrapText="1"/>
    </xf>
    <xf numFmtId="0" fontId="101" fillId="51" borderId="24" xfId="0" applyFont="1" applyFill="1" applyBorder="1" applyAlignment="1">
      <alignment horizontal="center" vertical="center" wrapText="1"/>
    </xf>
    <xf numFmtId="0" fontId="102" fillId="51" borderId="23" xfId="0" applyFont="1" applyFill="1" applyBorder="1" applyAlignment="1">
      <alignment horizontal="center" vertical="center" wrapText="1"/>
    </xf>
    <xf numFmtId="0" fontId="102" fillId="51" borderId="24" xfId="0" applyFont="1" applyFill="1" applyBorder="1" applyAlignment="1">
      <alignment horizontal="center" vertical="center" wrapText="1"/>
    </xf>
    <xf numFmtId="0" fontId="0" fillId="48" borderId="23" xfId="0" applyFill="1" applyBorder="1" applyAlignment="1">
      <alignment horizontal="center" vertical="center"/>
    </xf>
    <xf numFmtId="0" fontId="0" fillId="48" borderId="24" xfId="0" applyFill="1" applyBorder="1" applyAlignment="1">
      <alignment horizontal="center" vertical="center"/>
    </xf>
    <xf numFmtId="0" fontId="0" fillId="49" borderId="23" xfId="0" applyFill="1" applyBorder="1" applyAlignment="1">
      <alignment horizontal="center" vertical="center"/>
    </xf>
    <xf numFmtId="0" fontId="0" fillId="49" borderId="24" xfId="0" applyFill="1" applyBorder="1" applyAlignment="1">
      <alignment horizontal="center" vertical="center"/>
    </xf>
    <xf numFmtId="0" fontId="3" fillId="48" borderId="39" xfId="0" applyFont="1" applyFill="1" applyBorder="1" applyAlignment="1">
      <alignment horizontal="center" vertical="center" wrapText="1"/>
    </xf>
    <xf numFmtId="0" fontId="3" fillId="48" borderId="40" xfId="0" applyFont="1" applyFill="1" applyBorder="1" applyAlignment="1">
      <alignment horizontal="center" vertical="center" wrapText="1"/>
    </xf>
    <xf numFmtId="0" fontId="3" fillId="48" borderId="41" xfId="0" applyFont="1" applyFill="1" applyBorder="1" applyAlignment="1">
      <alignment horizontal="center" vertical="center" wrapText="1"/>
    </xf>
    <xf numFmtId="9" fontId="31" fillId="48" borderId="44" xfId="0" applyNumberFormat="1" applyFont="1" applyFill="1" applyBorder="1" applyAlignment="1">
      <alignment horizontal="center" wrapText="1"/>
    </xf>
    <xf numFmtId="9" fontId="31" fillId="48" borderId="45" xfId="0" applyNumberFormat="1" applyFont="1" applyFill="1" applyBorder="1" applyAlignment="1">
      <alignment horizontal="center" wrapText="1"/>
    </xf>
    <xf numFmtId="9" fontId="31" fillId="48" borderId="46" xfId="0" applyNumberFormat="1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vertical="center" wrapText="1"/>
    </xf>
    <xf numFmtId="0" fontId="31" fillId="48" borderId="39" xfId="0" applyFont="1" applyFill="1" applyBorder="1" applyAlignment="1">
      <alignment horizontal="center" vertical="center"/>
    </xf>
    <xf numFmtId="0" fontId="0" fillId="48" borderId="40" xfId="0" applyFont="1" applyFill="1" applyBorder="1" applyAlignment="1">
      <alignment horizontal="center" vertical="center"/>
    </xf>
    <xf numFmtId="0" fontId="0" fillId="48" borderId="41" xfId="0" applyFont="1" applyFill="1" applyBorder="1" applyAlignment="1">
      <alignment horizontal="center" vertical="center"/>
    </xf>
    <xf numFmtId="0" fontId="0" fillId="48" borderId="44" xfId="0" applyFont="1" applyFill="1" applyBorder="1" applyAlignment="1">
      <alignment horizontal="center" vertical="center"/>
    </xf>
    <xf numFmtId="0" fontId="0" fillId="48" borderId="45" xfId="0" applyFont="1" applyFill="1" applyBorder="1" applyAlignment="1">
      <alignment horizontal="center" vertical="center"/>
    </xf>
    <xf numFmtId="0" fontId="0" fillId="48" borderId="4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 patternType="solid">
          <bgColor indexed="10"/>
        </patternFill>
      </fill>
    </dxf>
    <dxf>
      <font>
        <b/>
        <i val="0"/>
        <color rgb="FFFFFFFF"/>
      </font>
      <fill>
        <patternFill patternType="solid"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66675</xdr:rowOff>
    </xdr:from>
    <xdr:to>
      <xdr:col>17</xdr:col>
      <xdr:colOff>247650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285750" y="723900"/>
          <a:ext cx="9505950" cy="9525"/>
        </a:xfrm>
        <a:prstGeom prst="line">
          <a:avLst/>
        </a:prstGeom>
        <a:noFill/>
        <a:ln w="2857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190500</xdr:rowOff>
    </xdr:from>
    <xdr:to>
      <xdr:col>10</xdr:col>
      <xdr:colOff>238125</xdr:colOff>
      <xdr:row>4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371725" y="847725"/>
          <a:ext cx="2628900" cy="228600"/>
        </a:xfrm>
        <a:prstGeom prst="roundRect">
          <a:avLst/>
        </a:prstGeom>
        <a:gradFill rotWithShape="1">
          <a:gsLst>
            <a:gs pos="0">
              <a:srgbClr val="FFFF99"/>
            </a:gs>
            <a:gs pos="100000">
              <a:srgbClr val="F8C900"/>
            </a:gs>
          </a:gsLst>
          <a:lin ang="2700000" scaled="1"/>
        </a:gradFill>
        <a:ln w="19050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Configuration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11</xdr:col>
      <xdr:colOff>447675</xdr:colOff>
      <xdr:row>14</xdr:row>
      <xdr:rowOff>0</xdr:rowOff>
    </xdr:to>
    <xdr:sp>
      <xdr:nvSpPr>
        <xdr:cNvPr id="3" name="Line 5"/>
        <xdr:cNvSpPr>
          <a:spLocks/>
        </xdr:cNvSpPr>
      </xdr:nvSpPr>
      <xdr:spPr>
        <a:xfrm>
          <a:off x="1485900" y="2714625"/>
          <a:ext cx="4429125" cy="0"/>
        </a:xfrm>
        <a:prstGeom prst="line">
          <a:avLst/>
        </a:prstGeom>
        <a:noFill/>
        <a:ln w="127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19</xdr:row>
      <xdr:rowOff>0</xdr:rowOff>
    </xdr:from>
    <xdr:to>
      <xdr:col>11</xdr:col>
      <xdr:colOff>381000</xdr:colOff>
      <xdr:row>19</xdr:row>
      <xdr:rowOff>0</xdr:rowOff>
    </xdr:to>
    <xdr:sp>
      <xdr:nvSpPr>
        <xdr:cNvPr id="4" name="Line 7"/>
        <xdr:cNvSpPr>
          <a:spLocks/>
        </xdr:cNvSpPr>
      </xdr:nvSpPr>
      <xdr:spPr>
        <a:xfrm>
          <a:off x="1485900" y="3657600"/>
          <a:ext cx="4362450" cy="0"/>
        </a:xfrm>
        <a:prstGeom prst="line">
          <a:avLst/>
        </a:prstGeom>
        <a:noFill/>
        <a:ln w="127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</xdr:col>
      <xdr:colOff>76200</xdr:colOff>
      <xdr:row>0</xdr:row>
      <xdr:rowOff>95250</xdr:rowOff>
    </xdr:from>
    <xdr:to>
      <xdr:col>8</xdr:col>
      <xdr:colOff>85725</xdr:colOff>
      <xdr:row>2</xdr:row>
      <xdr:rowOff>142875</xdr:rowOff>
    </xdr:to>
    <xdr:pic>
      <xdr:nvPicPr>
        <xdr:cNvPr id="5" name="Picture 50" descr="napis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95250"/>
          <a:ext cx="2447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47625</xdr:rowOff>
    </xdr:from>
    <xdr:to>
      <xdr:col>2</xdr:col>
      <xdr:colOff>85725</xdr:colOff>
      <xdr:row>2</xdr:row>
      <xdr:rowOff>190500</xdr:rowOff>
    </xdr:to>
    <xdr:pic>
      <xdr:nvPicPr>
        <xdr:cNvPr id="6" name="Picture 51" descr="logo_b_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47625"/>
          <a:ext cx="676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onega.cz/Documents%20and%20Settings\Ond&#345;ej%20Hude&#269;ek\Dokumenty\ceni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jističe E6000"/>
      <sheetName val="nové jističe E6000 E"/>
      <sheetName val="vypínače"/>
      <sheetName val="přísl_jističů a vypínačů"/>
      <sheetName val="prop_lišty"/>
      <sheetName val="stykače"/>
      <sheetName val="přísl_stykačů"/>
      <sheetName val="proudové chrániče"/>
      <sheetName val="průchodky"/>
      <sheetName val="DIN lišt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nega.cz/vodomery" TargetMode="External" /><Relationship Id="rId2" Type="http://schemas.openxmlformats.org/officeDocument/2006/relationships/hyperlink" Target="http://www.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AA67"/>
  <sheetViews>
    <sheetView showGridLines="0" zoomScalePageLayoutView="0" workbookViewId="0" topLeftCell="A10">
      <selection activeCell="H25" sqref="H25:J25"/>
    </sheetView>
  </sheetViews>
  <sheetFormatPr defaultColWidth="9.00390625" defaultRowHeight="12.75"/>
  <cols>
    <col min="1" max="1" width="6.00390625" style="4" customWidth="1"/>
    <col min="2" max="2" width="6.375" style="4" customWidth="1"/>
    <col min="3" max="3" width="2.125" style="4" customWidth="1"/>
    <col min="4" max="4" width="4.75390625" style="0" customWidth="1"/>
    <col min="5" max="5" width="2.125" style="0" customWidth="1"/>
    <col min="6" max="6" width="9.625" style="0" customWidth="1"/>
    <col min="7" max="7" width="6.25390625" style="0" customWidth="1"/>
    <col min="8" max="8" width="9.25390625" style="0" customWidth="1"/>
    <col min="9" max="9" width="8.625" style="0" customWidth="1"/>
    <col min="10" max="10" width="7.375" style="0" customWidth="1"/>
    <col min="11" max="11" width="9.25390625" style="0" customWidth="1"/>
    <col min="12" max="12" width="8.00390625" style="0" customWidth="1"/>
    <col min="13" max="13" width="5.75390625" style="4" customWidth="1"/>
    <col min="14" max="14" width="6.625" style="4" customWidth="1"/>
    <col min="15" max="16" width="9.125" style="4" customWidth="1"/>
    <col min="17" max="17" width="14.875" style="4" customWidth="1"/>
  </cols>
  <sheetData>
    <row r="1" s="4" customFormat="1" ht="12.75"/>
    <row r="2" s="4" customFormat="1" ht="20.25">
      <c r="K2" s="23" t="str">
        <f>IF(menu!$I$21="CZ","Ceník vodoměrů","Price List of Water-Meters")</f>
        <v>Ceník vodoměrů</v>
      </c>
    </row>
    <row r="3" s="4" customFormat="1" ht="18.75" customHeight="1">
      <c r="K3" s="24" t="str">
        <f>IF(menu!$I$21="CZ","platný od 01.04.2015","valid from 01.04.2015")</f>
        <v>platný od 01.04.2015</v>
      </c>
    </row>
    <row r="4" s="4" customFormat="1" ht="22.5" customHeight="1" thickBot="1">
      <c r="B4" s="40"/>
    </row>
    <row r="5" spans="1:25" s="3" customFormat="1" ht="11.25" customHeight="1">
      <c r="A5" s="25"/>
      <c r="C5" s="12"/>
      <c r="D5" s="83"/>
      <c r="E5" s="84"/>
      <c r="F5" s="84"/>
      <c r="G5" s="84"/>
      <c r="H5" s="84"/>
      <c r="I5" s="84"/>
      <c r="J5" s="84"/>
      <c r="K5" s="84"/>
      <c r="L5" s="85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s="3" customFormat="1" ht="14.25" customHeight="1">
      <c r="A6" s="25"/>
      <c r="B6" s="26"/>
      <c r="C6" s="12"/>
      <c r="D6" s="177" t="str">
        <f>IF(menu!$I$21="CZ","Změnou hodnot v bílých polích se přepočítá celý ceník.","After changing values in white fields the price list will be recalculated.")</f>
        <v>Změnou hodnot v bílých polích se přepočítá celý ceník.</v>
      </c>
      <c r="E6" s="178"/>
      <c r="F6" s="178"/>
      <c r="G6" s="178"/>
      <c r="H6" s="178"/>
      <c r="I6" s="178"/>
      <c r="J6" s="178"/>
      <c r="K6" s="178"/>
      <c r="L6" s="179"/>
      <c r="M6" s="12"/>
      <c r="N6" s="176" t="s">
        <v>18</v>
      </c>
      <c r="O6" s="176"/>
      <c r="P6" s="176"/>
      <c r="Q6" s="176"/>
      <c r="R6" s="176"/>
      <c r="S6" s="12"/>
      <c r="T6" s="12"/>
      <c r="U6" s="12"/>
      <c r="V6" s="12"/>
      <c r="W6" s="12"/>
      <c r="X6" s="12"/>
      <c r="Y6" s="12"/>
    </row>
    <row r="7" spans="1:25" s="3" customFormat="1" ht="14.25" customHeight="1">
      <c r="A7" s="25"/>
      <c r="B7" s="27"/>
      <c r="C7" s="12"/>
      <c r="D7" s="177"/>
      <c r="E7" s="178"/>
      <c r="F7" s="178"/>
      <c r="G7" s="178"/>
      <c r="H7" s="178"/>
      <c r="I7" s="178"/>
      <c r="J7" s="178"/>
      <c r="K7" s="178"/>
      <c r="L7" s="179"/>
      <c r="M7" s="12"/>
      <c r="N7" s="55" t="s">
        <v>68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3" customFormat="1" ht="14.25" customHeight="1">
      <c r="A8" s="25"/>
      <c r="B8" s="27"/>
      <c r="C8" s="12"/>
      <c r="D8" s="169" t="str">
        <f>IF(menu!$I$21="CZ","Měna","Currency")</f>
        <v>Měna</v>
      </c>
      <c r="E8" s="6"/>
      <c r="F8" s="6"/>
      <c r="G8" s="6"/>
      <c r="H8" s="6"/>
      <c r="I8" s="6"/>
      <c r="J8" s="6"/>
      <c r="K8" s="6"/>
      <c r="L8" s="7"/>
      <c r="M8" s="12"/>
      <c r="N8" s="54" t="s">
        <v>69</v>
      </c>
      <c r="O8" s="53"/>
      <c r="P8" s="53"/>
      <c r="Q8" s="12"/>
      <c r="R8" s="12"/>
      <c r="S8" s="12"/>
      <c r="T8" s="12"/>
      <c r="U8" s="12"/>
      <c r="V8" s="12"/>
      <c r="W8" s="12"/>
      <c r="X8" s="12"/>
      <c r="Y8" s="12"/>
    </row>
    <row r="9" spans="1:25" s="3" customFormat="1" ht="14.25" customHeight="1">
      <c r="A9" s="25"/>
      <c r="B9" s="27"/>
      <c r="C9" s="12"/>
      <c r="D9" s="169"/>
      <c r="E9" s="6"/>
      <c r="F9" s="44" t="str">
        <f>IF(menu!$I$21="CZ","Použité kurzy:","Exchange rates:")</f>
        <v>Použité kurzy:</v>
      </c>
      <c r="G9" s="5"/>
      <c r="H9" s="6"/>
      <c r="I9" s="6"/>
      <c r="J9" s="6"/>
      <c r="K9" s="45" t="str">
        <f>IF(menu!$I$21="CZ","Měna cen:","Choose currency:")</f>
        <v>Měna cen:</v>
      </c>
      <c r="L9" s="8"/>
      <c r="M9" s="12"/>
      <c r="N9" s="54" t="s">
        <v>73</v>
      </c>
      <c r="O9" s="53"/>
      <c r="P9" s="53"/>
      <c r="Q9" s="12"/>
      <c r="R9" s="12"/>
      <c r="S9" s="12"/>
      <c r="T9" s="12"/>
      <c r="U9" s="12"/>
      <c r="V9" s="12"/>
      <c r="W9" s="12"/>
      <c r="X9" s="12"/>
      <c r="Y9" s="12"/>
    </row>
    <row r="10" spans="2:25" s="3" customFormat="1" ht="14.25" customHeight="1">
      <c r="B10" s="27"/>
      <c r="C10" s="12"/>
      <c r="D10" s="169"/>
      <c r="E10" s="6"/>
      <c r="F10" s="28" t="str">
        <f>IF(menu!$I$21="CZ","(lze vložit i jinou měnu)","(you can customize the currency)")</f>
        <v>(lze vložit i jinou měnu)</v>
      </c>
      <c r="G10" s="6"/>
      <c r="H10" s="6"/>
      <c r="I10" s="6"/>
      <c r="J10" s="6"/>
      <c r="K10" s="51">
        <f>IF(K12=H12,H13,IF(K12=F12,F13,IF(K12="CZK",1,"Chybný výběr měny. Wrong currency.")))</f>
        <v>25.16</v>
      </c>
      <c r="L10" s="8"/>
      <c r="M10" s="52"/>
      <c r="N10" s="168" t="s">
        <v>74</v>
      </c>
      <c r="O10" s="168"/>
      <c r="P10" s="168"/>
      <c r="Q10" s="168"/>
      <c r="R10" s="12"/>
      <c r="S10" s="12"/>
      <c r="T10" s="12"/>
      <c r="U10" s="12"/>
      <c r="V10" s="12"/>
      <c r="W10" s="12"/>
      <c r="X10" s="12"/>
      <c r="Y10" s="12"/>
    </row>
    <row r="11" spans="2:25" ht="14.25" customHeight="1" thickBot="1">
      <c r="B11" s="27"/>
      <c r="C11" s="12"/>
      <c r="D11" s="169"/>
      <c r="E11" s="6"/>
      <c r="F11" s="29"/>
      <c r="G11" s="29"/>
      <c r="H11" s="29"/>
      <c r="I11" s="6"/>
      <c r="J11" s="30"/>
      <c r="K11" s="30"/>
      <c r="L11" s="8"/>
      <c r="N11" s="168" t="s">
        <v>70</v>
      </c>
      <c r="O11" s="168"/>
      <c r="P11" s="168"/>
      <c r="Q11" s="168"/>
      <c r="R11" s="12"/>
      <c r="S11" s="4"/>
      <c r="T11" s="4"/>
      <c r="U11" s="4"/>
      <c r="V11" s="4"/>
      <c r="W11" s="4"/>
      <c r="X11" s="4"/>
      <c r="Y11" s="4"/>
    </row>
    <row r="12" spans="1:25" s="3" customFormat="1" ht="14.25" customHeight="1" thickBot="1">
      <c r="A12" s="25"/>
      <c r="B12" s="27"/>
      <c r="C12" s="12"/>
      <c r="D12" s="169"/>
      <c r="E12" s="6"/>
      <c r="F12" s="86" t="s">
        <v>11</v>
      </c>
      <c r="G12" s="16"/>
      <c r="H12" s="86" t="s">
        <v>10</v>
      </c>
      <c r="I12" s="6"/>
      <c r="J12" s="6"/>
      <c r="K12" s="86" t="s">
        <v>10</v>
      </c>
      <c r="L12" s="7"/>
      <c r="M12" s="12"/>
      <c r="N12" s="168" t="s">
        <v>71</v>
      </c>
      <c r="O12" s="168"/>
      <c r="P12" s="168"/>
      <c r="Q12" s="168"/>
      <c r="R12" s="12"/>
      <c r="S12" s="12"/>
      <c r="T12" s="12"/>
      <c r="U12" s="12"/>
      <c r="V12" s="12"/>
      <c r="W12" s="12"/>
      <c r="X12" s="12"/>
      <c r="Y12" s="12"/>
    </row>
    <row r="13" spans="1:25" s="3" customFormat="1" ht="14.25" customHeight="1" thickBot="1">
      <c r="A13" s="31"/>
      <c r="B13" s="27"/>
      <c r="C13" s="12"/>
      <c r="D13" s="169"/>
      <c r="E13" s="6"/>
      <c r="F13" s="86">
        <v>19.14</v>
      </c>
      <c r="G13" s="29"/>
      <c r="H13" s="86">
        <v>25.16</v>
      </c>
      <c r="I13" s="6"/>
      <c r="J13" s="6"/>
      <c r="K13" s="35" t="str">
        <f>"(CZK "&amp;H12&amp;" / "&amp;F12&amp;")"</f>
        <v>(CZK EUR / USD)</v>
      </c>
      <c r="L13" s="7"/>
      <c r="M13" s="12"/>
      <c r="N13" s="168" t="s">
        <v>72</v>
      </c>
      <c r="O13" s="168"/>
      <c r="P13" s="168"/>
      <c r="Q13" s="168"/>
      <c r="R13" s="12"/>
      <c r="S13" s="12"/>
      <c r="T13" s="12"/>
      <c r="U13" s="12"/>
      <c r="V13" s="12"/>
      <c r="W13" s="12"/>
      <c r="X13" s="12"/>
      <c r="Y13" s="12"/>
    </row>
    <row r="14" spans="1:25" s="3" customFormat="1" ht="14.25" customHeight="1" thickBot="1">
      <c r="A14" s="25"/>
      <c r="B14" s="27"/>
      <c r="C14" s="12"/>
      <c r="D14" s="169"/>
      <c r="E14" s="6"/>
      <c r="F14" s="6"/>
      <c r="G14" s="6"/>
      <c r="H14" s="6"/>
      <c r="I14" s="6"/>
      <c r="J14" s="6"/>
      <c r="K14" s="32"/>
      <c r="L14" s="7"/>
      <c r="M14" s="12"/>
      <c r="N14" s="168"/>
      <c r="O14" s="168"/>
      <c r="P14" s="168"/>
      <c r="Q14" s="168"/>
      <c r="R14" s="12"/>
      <c r="S14" s="12"/>
      <c r="T14" s="12"/>
      <c r="U14" s="12"/>
      <c r="V14" s="12"/>
      <c r="W14" s="12"/>
      <c r="X14" s="12"/>
      <c r="Y14" s="12"/>
    </row>
    <row r="15" spans="1:25" s="3" customFormat="1" ht="14.25" customHeight="1" thickBot="1">
      <c r="A15" s="25"/>
      <c r="B15" s="27"/>
      <c r="C15" s="12"/>
      <c r="D15" s="174" t="str">
        <f>IF(menu!$I$21="CZ","Slevy","Discounts")</f>
        <v>Slevy</v>
      </c>
      <c r="E15" s="6"/>
      <c r="F15" s="33"/>
      <c r="G15" s="29"/>
      <c r="H15" s="29"/>
      <c r="I15" s="29"/>
      <c r="J15" s="6"/>
      <c r="K15" s="6"/>
      <c r="L15" s="7"/>
      <c r="M15" s="12"/>
      <c r="R15" s="12"/>
      <c r="S15" s="12"/>
      <c r="T15" s="12"/>
      <c r="U15" s="12"/>
      <c r="V15" s="12"/>
      <c r="W15" s="12"/>
      <c r="X15" s="12"/>
      <c r="Y15" s="12"/>
    </row>
    <row r="16" spans="1:25" s="3" customFormat="1" ht="15" thickBot="1">
      <c r="A16" s="25"/>
      <c r="B16" s="26"/>
      <c r="C16" s="12"/>
      <c r="D16" s="169"/>
      <c r="E16" s="6"/>
      <c r="F16" s="44" t="str">
        <f>IF(menu!$I$21="CZ","Váš dohodnutý rabat:","Your discount:")</f>
        <v>Váš dohodnutý rabat:</v>
      </c>
      <c r="G16" s="5"/>
      <c r="H16" s="6"/>
      <c r="I16" s="130">
        <v>0</v>
      </c>
      <c r="J16" s="6"/>
      <c r="K16" s="6"/>
      <c r="L16" s="7"/>
      <c r="M16" s="12"/>
      <c r="R16" s="12"/>
      <c r="S16" s="12"/>
      <c r="T16" s="12"/>
      <c r="U16" s="12"/>
      <c r="V16" s="12"/>
      <c r="W16" s="12"/>
      <c r="X16" s="12"/>
      <c r="Y16" s="12"/>
    </row>
    <row r="17" spans="1:25" s="3" customFormat="1" ht="15.75" thickBot="1">
      <c r="A17" s="25"/>
      <c r="B17" s="26"/>
      <c r="C17" s="12"/>
      <c r="D17" s="169"/>
      <c r="E17" s="6"/>
      <c r="F17" s="11"/>
      <c r="G17" s="5"/>
      <c r="H17" s="6"/>
      <c r="I17" s="6"/>
      <c r="J17" s="6"/>
      <c r="K17" s="6"/>
      <c r="L17" s="7"/>
      <c r="M17" s="12"/>
      <c r="R17" s="12"/>
      <c r="S17" s="12"/>
      <c r="T17" s="12"/>
      <c r="U17" s="12"/>
      <c r="V17" s="12"/>
      <c r="W17" s="12"/>
      <c r="X17" s="12"/>
      <c r="Y17" s="12"/>
    </row>
    <row r="18" spans="1:25" s="3" customFormat="1" ht="15" thickBot="1">
      <c r="A18" s="25"/>
      <c r="B18" s="26"/>
      <c r="C18" s="12"/>
      <c r="D18" s="169"/>
      <c r="E18" s="6"/>
      <c r="F18" s="44" t="str">
        <f>IF(menu!$I$21="CZ","Za platbu v hotovosti nebo dobírku:","For payment in advance:")</f>
        <v>Za platbu v hotovosti nebo dobírku:</v>
      </c>
      <c r="G18" s="5"/>
      <c r="H18" s="6"/>
      <c r="I18" s="6"/>
      <c r="J18" s="6"/>
      <c r="K18" s="87">
        <v>0</v>
      </c>
      <c r="L18" s="7"/>
      <c r="M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s="3" customFormat="1" ht="14.25" customHeight="1" thickBot="1">
      <c r="A19" s="25"/>
      <c r="B19" s="27"/>
      <c r="C19" s="12"/>
      <c r="D19" s="175"/>
      <c r="E19" s="6"/>
      <c r="F19" s="34"/>
      <c r="G19" s="6"/>
      <c r="H19" s="6"/>
      <c r="I19" s="6"/>
      <c r="J19" s="6"/>
      <c r="K19" s="6"/>
      <c r="L19" s="7"/>
      <c r="M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s="3" customFormat="1" ht="14.25" customHeight="1" thickBot="1">
      <c r="A20" s="25"/>
      <c r="B20" s="27"/>
      <c r="C20" s="12"/>
      <c r="D20" s="169" t="str">
        <f>IF(menu!$I$21="CZ","Jazyk","Language")</f>
        <v>Jazyk</v>
      </c>
      <c r="E20" s="6"/>
      <c r="F20" s="6"/>
      <c r="G20" s="6"/>
      <c r="H20" s="6"/>
      <c r="I20" s="6"/>
      <c r="J20" s="6"/>
      <c r="K20" s="6"/>
      <c r="L20" s="7"/>
      <c r="M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s="3" customFormat="1" ht="14.25" customHeight="1" thickBot="1">
      <c r="A21" s="25"/>
      <c r="B21" s="26"/>
      <c r="C21" s="12"/>
      <c r="D21" s="169"/>
      <c r="E21" s="6"/>
      <c r="F21" s="49" t="str">
        <f>IF(menu!$I$21="CZ","Jazyk popisků:","Language of labels:")</f>
        <v>Jazyk popisků:</v>
      </c>
      <c r="G21" s="6"/>
      <c r="H21" s="6"/>
      <c r="I21" s="86" t="s">
        <v>17</v>
      </c>
      <c r="J21" s="6"/>
      <c r="K21" s="6"/>
      <c r="L21" s="7"/>
      <c r="M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s="3" customFormat="1" ht="14.25" customHeight="1">
      <c r="A22" s="25"/>
      <c r="B22" s="27"/>
      <c r="C22" s="12"/>
      <c r="D22" s="169"/>
      <c r="E22" s="6"/>
      <c r="F22" s="50" t="str">
        <f>IF(menu!$I$21&lt;&gt;"CZ","(jazyk popisků)","(language of labels)")</f>
        <v>(language of labels)</v>
      </c>
      <c r="G22" s="6"/>
      <c r="H22" s="6"/>
      <c r="I22" s="22" t="s">
        <v>13</v>
      </c>
      <c r="J22" s="6"/>
      <c r="K22" s="6"/>
      <c r="L22" s="7"/>
      <c r="M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s="3" customFormat="1" ht="18" customHeight="1" thickBot="1">
      <c r="A23" s="25"/>
      <c r="B23" s="27"/>
      <c r="C23" s="12"/>
      <c r="D23" s="169"/>
      <c r="E23" s="9"/>
      <c r="F23" s="46"/>
      <c r="G23" s="46"/>
      <c r="H23" s="46"/>
      <c r="I23" s="46"/>
      <c r="J23" s="46"/>
      <c r="K23" s="9"/>
      <c r="L23" s="10"/>
      <c r="M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19" s="12" customFormat="1" ht="14.25" customHeight="1" thickBot="1">
      <c r="A24" s="25"/>
      <c r="B24" s="36"/>
      <c r="C24" s="37"/>
      <c r="D24" s="48"/>
      <c r="E24" s="37"/>
      <c r="F24" s="37"/>
      <c r="G24" s="37"/>
      <c r="H24" s="37"/>
      <c r="I24" s="37"/>
      <c r="J24" s="37"/>
      <c r="K24" s="37"/>
      <c r="L24" s="37"/>
      <c r="O24" s="37"/>
      <c r="P24" s="37"/>
      <c r="Q24" s="37"/>
      <c r="R24" s="37"/>
      <c r="S24" s="37"/>
    </row>
    <row r="25" spans="1:19" s="12" customFormat="1" ht="23.25" customHeight="1" thickBot="1">
      <c r="A25" s="25"/>
      <c r="B25" s="26"/>
      <c r="D25" s="37"/>
      <c r="E25" s="37"/>
      <c r="F25" s="37"/>
      <c r="G25" s="38"/>
      <c r="H25" s="170" t="str">
        <f>IF(menu!$I$21="CZ","ZOBRAZIT CENY","VIEW PRICES")</f>
        <v>ZOBRAZIT CENY</v>
      </c>
      <c r="I25" s="171"/>
      <c r="J25" s="172"/>
      <c r="K25" s="37"/>
      <c r="L25" s="37"/>
      <c r="O25" s="37"/>
      <c r="P25" s="37"/>
      <c r="Q25" s="37"/>
      <c r="R25" s="37"/>
      <c r="S25" s="37"/>
    </row>
    <row r="26" spans="1:19" s="12" customFormat="1" ht="9.75" customHeight="1">
      <c r="A26" s="25"/>
      <c r="B26" s="27"/>
      <c r="I26" s="13"/>
      <c r="J26" s="13"/>
      <c r="O26" s="37"/>
      <c r="P26" s="37"/>
      <c r="Q26" s="37"/>
      <c r="R26" s="37"/>
      <c r="S26" s="37"/>
    </row>
    <row r="27" spans="1:19" s="12" customFormat="1" ht="13.5" customHeight="1">
      <c r="A27" s="25"/>
      <c r="B27" s="27"/>
      <c r="D27" s="37"/>
      <c r="E27" s="37"/>
      <c r="F27" s="37"/>
      <c r="G27" s="37"/>
      <c r="H27" s="41" t="str">
        <f>IF(menu!$I$21="CZ","Detaily o výrobcích naleznete na","More information about products at")</f>
        <v>Detaily o výrobcích naleznete na</v>
      </c>
      <c r="I27" s="42" t="str">
        <f>IF(menu!$I$21="CZ","www.bonega.cz/vodomery","www.bonega.cz/eng/watermeters")</f>
        <v>www.bonega.cz/vodomery</v>
      </c>
      <c r="O27" s="37"/>
      <c r="P27" s="173"/>
      <c r="Q27" s="173"/>
      <c r="R27" s="173"/>
      <c r="S27" s="173"/>
    </row>
    <row r="28" spans="4:25" ht="12.75">
      <c r="D28" s="4"/>
      <c r="E28" s="4"/>
      <c r="F28" s="4"/>
      <c r="G28" s="4"/>
      <c r="H28" s="4"/>
      <c r="I28" s="4"/>
      <c r="J28" s="4"/>
      <c r="K28" s="4"/>
      <c r="L28" s="4"/>
      <c r="R28" s="4"/>
      <c r="S28" s="4"/>
      <c r="T28" s="4"/>
      <c r="U28" s="4"/>
      <c r="V28" s="4"/>
      <c r="W28" s="4"/>
      <c r="X28" s="4"/>
      <c r="Y28" s="4"/>
    </row>
    <row r="29" spans="2:25" ht="12.75">
      <c r="B29" s="39"/>
      <c r="D29" s="4"/>
      <c r="E29" s="4"/>
      <c r="F29" s="4"/>
      <c r="G29" s="4"/>
      <c r="H29" s="4"/>
      <c r="I29" s="4"/>
      <c r="J29" s="4"/>
      <c r="K29" s="4"/>
      <c r="L29" s="4"/>
      <c r="R29" s="4"/>
      <c r="S29" s="4"/>
      <c r="T29" s="4"/>
      <c r="U29" s="4"/>
      <c r="V29" s="4"/>
      <c r="W29" s="4"/>
      <c r="X29" s="4"/>
      <c r="Y29" s="4"/>
    </row>
    <row r="30" spans="4:26" ht="15.75">
      <c r="D30" s="131" t="s">
        <v>47</v>
      </c>
      <c r="E30" s="132"/>
      <c r="F30" s="132"/>
      <c r="G30" s="132"/>
      <c r="H30" s="132"/>
      <c r="I30" s="4"/>
      <c r="J30" s="4"/>
      <c r="K30" s="4"/>
      <c r="L30" s="4"/>
      <c r="R30" s="4"/>
      <c r="S30" s="4"/>
      <c r="T30" s="4"/>
      <c r="U30" s="4"/>
      <c r="V30" s="4"/>
      <c r="W30" s="4"/>
      <c r="X30" s="4"/>
      <c r="Y30" s="4"/>
      <c r="Z30" s="4"/>
    </row>
    <row r="31" spans="4:27" ht="12.75">
      <c r="D31" s="133" t="s">
        <v>59</v>
      </c>
      <c r="E31" s="134"/>
      <c r="F31" s="134"/>
      <c r="G31" s="134"/>
      <c r="H31" s="134"/>
      <c r="I31" s="134"/>
      <c r="J31" s="135"/>
      <c r="K31" s="4"/>
      <c r="L31" s="4"/>
      <c r="M31" s="143" t="s">
        <v>75</v>
      </c>
      <c r="N31" s="144"/>
      <c r="O31" s="144"/>
      <c r="P31" s="144"/>
      <c r="Q31" s="145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4:27" ht="12.75">
      <c r="D32" s="136" t="s">
        <v>60</v>
      </c>
      <c r="E32" s="137"/>
      <c r="F32" s="137"/>
      <c r="G32" s="137"/>
      <c r="H32" s="137"/>
      <c r="I32" s="137"/>
      <c r="J32" s="138"/>
      <c r="K32" s="4"/>
      <c r="L32" s="4"/>
      <c r="M32" s="146" t="s">
        <v>76</v>
      </c>
      <c r="N32" s="147"/>
      <c r="O32" s="147"/>
      <c r="P32" s="147"/>
      <c r="Q32" s="148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4:27" ht="12.75">
      <c r="D33" s="136" t="s">
        <v>61</v>
      </c>
      <c r="E33" s="137"/>
      <c r="F33" s="137"/>
      <c r="G33" s="137"/>
      <c r="H33" s="137"/>
      <c r="I33" s="137"/>
      <c r="J33" s="138"/>
      <c r="K33" s="4"/>
      <c r="L33" s="4"/>
      <c r="M33" s="146" t="s">
        <v>77</v>
      </c>
      <c r="N33" s="147"/>
      <c r="O33" s="147"/>
      <c r="P33" s="147"/>
      <c r="Q33" s="148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4:27" ht="12.75">
      <c r="D34" s="136" t="s">
        <v>62</v>
      </c>
      <c r="E34" s="137"/>
      <c r="F34" s="137"/>
      <c r="G34" s="137"/>
      <c r="H34" s="137"/>
      <c r="I34" s="137"/>
      <c r="J34" s="138"/>
      <c r="K34" s="4"/>
      <c r="L34" s="4"/>
      <c r="M34" s="146" t="s">
        <v>78</v>
      </c>
      <c r="N34" s="147"/>
      <c r="O34" s="147"/>
      <c r="P34" s="147"/>
      <c r="Q34" s="148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4:27" ht="12.75">
      <c r="D35" s="136" t="s">
        <v>63</v>
      </c>
      <c r="E35" s="137"/>
      <c r="F35" s="137"/>
      <c r="G35" s="137"/>
      <c r="H35" s="137"/>
      <c r="I35" s="137"/>
      <c r="J35" s="138"/>
      <c r="K35" s="4"/>
      <c r="L35" s="4"/>
      <c r="M35" s="146" t="s">
        <v>79</v>
      </c>
      <c r="N35" s="147"/>
      <c r="O35" s="147"/>
      <c r="P35" s="147"/>
      <c r="Q35" s="148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4:27" ht="12.75">
      <c r="D36" s="136" t="s">
        <v>64</v>
      </c>
      <c r="E36" s="137"/>
      <c r="F36" s="137"/>
      <c r="G36" s="137"/>
      <c r="H36" s="137"/>
      <c r="I36" s="137"/>
      <c r="J36" s="138"/>
      <c r="K36" s="4"/>
      <c r="L36" s="4"/>
      <c r="M36" s="146" t="s">
        <v>80</v>
      </c>
      <c r="N36" s="147"/>
      <c r="O36" s="147"/>
      <c r="P36" s="147"/>
      <c r="Q36" s="148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4:27" ht="12.75">
      <c r="D37" s="136" t="s">
        <v>65</v>
      </c>
      <c r="E37" s="137"/>
      <c r="F37" s="137"/>
      <c r="G37" s="137"/>
      <c r="H37" s="137"/>
      <c r="I37" s="137"/>
      <c r="J37" s="138"/>
      <c r="K37" s="4"/>
      <c r="L37" s="4"/>
      <c r="M37" s="146" t="s">
        <v>81</v>
      </c>
      <c r="N37" s="147"/>
      <c r="O37" s="147"/>
      <c r="P37" s="147"/>
      <c r="Q37" s="148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4:27" ht="12.75">
      <c r="D38" s="136" t="s">
        <v>66</v>
      </c>
      <c r="E38" s="137"/>
      <c r="F38" s="137"/>
      <c r="G38" s="137"/>
      <c r="H38" s="137"/>
      <c r="I38" s="137"/>
      <c r="J38" s="138"/>
      <c r="K38" s="4"/>
      <c r="L38" s="4"/>
      <c r="M38" s="146" t="s">
        <v>82</v>
      </c>
      <c r="N38" s="147"/>
      <c r="O38" s="147"/>
      <c r="P38" s="147"/>
      <c r="Q38" s="148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4:27" ht="12.75">
      <c r="D39" s="136" t="s">
        <v>67</v>
      </c>
      <c r="E39" s="137"/>
      <c r="F39" s="137"/>
      <c r="G39" s="137"/>
      <c r="H39" s="137"/>
      <c r="I39" s="137"/>
      <c r="J39" s="138"/>
      <c r="K39" s="4"/>
      <c r="L39" s="4"/>
      <c r="M39" s="146" t="s">
        <v>83</v>
      </c>
      <c r="N39" s="147"/>
      <c r="O39" s="147"/>
      <c r="P39" s="147"/>
      <c r="Q39" s="148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4:27" ht="12.75">
      <c r="D40" s="139" t="s">
        <v>48</v>
      </c>
      <c r="E40" s="137"/>
      <c r="F40" s="137"/>
      <c r="G40" s="137"/>
      <c r="H40" s="137"/>
      <c r="I40" s="137"/>
      <c r="J40" s="138"/>
      <c r="K40" s="4"/>
      <c r="L40" s="4"/>
      <c r="M40" s="149" t="s">
        <v>48</v>
      </c>
      <c r="N40" s="147"/>
      <c r="O40" s="147"/>
      <c r="P40" s="147"/>
      <c r="Q40" s="148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4:27" ht="12.75">
      <c r="D41" s="136" t="s">
        <v>50</v>
      </c>
      <c r="E41" s="137"/>
      <c r="F41" s="137"/>
      <c r="G41" s="137"/>
      <c r="H41" s="137"/>
      <c r="I41" s="137"/>
      <c r="J41" s="138"/>
      <c r="K41" s="4"/>
      <c r="L41" s="4"/>
      <c r="M41" s="146" t="s">
        <v>50</v>
      </c>
      <c r="N41" s="147"/>
      <c r="O41" s="147"/>
      <c r="P41" s="147"/>
      <c r="Q41" s="148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4:27" ht="12.75">
      <c r="D42" s="136" t="s">
        <v>49</v>
      </c>
      <c r="E42" s="137"/>
      <c r="F42" s="137"/>
      <c r="G42" s="137"/>
      <c r="H42" s="137"/>
      <c r="I42" s="137"/>
      <c r="J42" s="138"/>
      <c r="K42" s="4"/>
      <c r="L42" s="4"/>
      <c r="M42" s="146" t="s">
        <v>49</v>
      </c>
      <c r="N42" s="147"/>
      <c r="O42" s="147"/>
      <c r="P42" s="147"/>
      <c r="Q42" s="148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4:25" ht="12.75">
      <c r="D43" s="136" t="s">
        <v>57</v>
      </c>
      <c r="E43" s="137"/>
      <c r="F43" s="137"/>
      <c r="G43" s="137"/>
      <c r="H43" s="137"/>
      <c r="I43" s="137"/>
      <c r="J43" s="138"/>
      <c r="K43" s="4"/>
      <c r="L43" s="4"/>
      <c r="M43" s="146" t="s">
        <v>57</v>
      </c>
      <c r="N43" s="147"/>
      <c r="O43" s="147"/>
      <c r="P43" s="147"/>
      <c r="Q43" s="148"/>
      <c r="R43" s="4"/>
      <c r="S43" s="4"/>
      <c r="T43" s="4"/>
      <c r="U43" s="4"/>
      <c r="V43" s="4"/>
      <c r="W43" s="4"/>
      <c r="X43" s="4"/>
      <c r="Y43" s="4"/>
    </row>
    <row r="44" spans="4:25" ht="12.75">
      <c r="D44" s="136" t="s">
        <v>58</v>
      </c>
      <c r="E44" s="137"/>
      <c r="F44" s="137"/>
      <c r="G44" s="137"/>
      <c r="H44" s="137"/>
      <c r="I44" s="137"/>
      <c r="J44" s="138"/>
      <c r="K44" s="4"/>
      <c r="L44" s="4"/>
      <c r="M44" s="146" t="s">
        <v>58</v>
      </c>
      <c r="N44" s="147"/>
      <c r="O44" s="147"/>
      <c r="P44" s="147"/>
      <c r="Q44" s="148"/>
      <c r="R44" s="4"/>
      <c r="S44" s="4"/>
      <c r="T44" s="4"/>
      <c r="U44" s="4"/>
      <c r="V44" s="4"/>
      <c r="W44" s="4"/>
      <c r="X44" s="4"/>
      <c r="Y44" s="4"/>
    </row>
    <row r="45" spans="4:25" ht="12.75">
      <c r="D45" s="140" t="s">
        <v>51</v>
      </c>
      <c r="E45" s="141"/>
      <c r="F45" s="141"/>
      <c r="G45" s="141"/>
      <c r="H45" s="141"/>
      <c r="I45" s="141"/>
      <c r="J45" s="142"/>
      <c r="K45" s="4"/>
      <c r="L45" s="4"/>
      <c r="M45" s="150" t="s">
        <v>51</v>
      </c>
      <c r="N45" s="151"/>
      <c r="O45" s="151"/>
      <c r="P45" s="151"/>
      <c r="Q45" s="152"/>
      <c r="R45" s="4"/>
      <c r="S45" s="4"/>
      <c r="T45" s="4"/>
      <c r="U45" s="4"/>
      <c r="V45" s="4"/>
      <c r="W45" s="4"/>
      <c r="X45" s="4"/>
      <c r="Y45" s="4"/>
    </row>
    <row r="46" spans="4:25" ht="12.75">
      <c r="D46" s="4"/>
      <c r="E46" s="4"/>
      <c r="F46" s="4"/>
      <c r="G46" s="4"/>
      <c r="H46" s="4"/>
      <c r="I46" s="4"/>
      <c r="J46" s="4"/>
      <c r="K46" s="4"/>
      <c r="L46" s="4"/>
      <c r="R46" s="4"/>
      <c r="S46" s="4"/>
      <c r="T46" s="4"/>
      <c r="U46" s="4"/>
      <c r="V46" s="4"/>
      <c r="W46" s="4"/>
      <c r="X46" s="4"/>
      <c r="Y46" s="4"/>
    </row>
    <row r="47" spans="4:25" ht="12.75">
      <c r="D47" s="4"/>
      <c r="E47" s="4"/>
      <c r="F47" s="4"/>
      <c r="G47" s="4"/>
      <c r="H47" s="4"/>
      <c r="I47" s="4"/>
      <c r="J47" s="4"/>
      <c r="K47" s="4"/>
      <c r="L47" s="4"/>
      <c r="R47" s="4"/>
      <c r="S47" s="4"/>
      <c r="T47" s="4"/>
      <c r="U47" s="4"/>
      <c r="V47" s="4"/>
      <c r="W47" s="4"/>
      <c r="X47" s="4"/>
      <c r="Y47" s="4"/>
    </row>
    <row r="48" spans="4:25" ht="12.75">
      <c r="D48" s="4"/>
      <c r="E48" s="4"/>
      <c r="F48" s="4"/>
      <c r="G48" s="4"/>
      <c r="H48" s="4"/>
      <c r="I48" s="4"/>
      <c r="J48" s="4"/>
      <c r="K48" s="4"/>
      <c r="L48" s="4"/>
      <c r="R48" s="4"/>
      <c r="S48" s="4"/>
      <c r="T48" s="4"/>
      <c r="U48" s="4"/>
      <c r="V48" s="4"/>
      <c r="W48" s="4"/>
      <c r="X48" s="4"/>
      <c r="Y48" s="4"/>
    </row>
    <row r="49" spans="4:25" ht="12.75">
      <c r="D49" s="4"/>
      <c r="E49" s="4"/>
      <c r="F49" s="4"/>
      <c r="G49" s="4"/>
      <c r="H49" s="4"/>
      <c r="I49" s="4"/>
      <c r="J49" s="4"/>
      <c r="K49" s="4"/>
      <c r="L49" s="4"/>
      <c r="R49" s="4"/>
      <c r="S49" s="4"/>
      <c r="T49" s="4"/>
      <c r="U49" s="4"/>
      <c r="V49" s="4"/>
      <c r="W49" s="4"/>
      <c r="X49" s="4"/>
      <c r="Y49" s="4"/>
    </row>
    <row r="50" spans="4:25" ht="12.75">
      <c r="D50" s="4"/>
      <c r="E50" s="4"/>
      <c r="F50" s="4"/>
      <c r="G50" s="4"/>
      <c r="H50" s="4"/>
      <c r="I50" s="4"/>
      <c r="J50" s="4"/>
      <c r="K50" s="4"/>
      <c r="L50" s="4"/>
      <c r="R50" s="4"/>
      <c r="S50" s="4"/>
      <c r="T50" s="4"/>
      <c r="U50" s="4"/>
      <c r="V50" s="4"/>
      <c r="W50" s="4"/>
      <c r="X50" s="4"/>
      <c r="Y50" s="4"/>
    </row>
    <row r="51" spans="4:25" ht="12.75">
      <c r="D51" s="4"/>
      <c r="E51" s="4"/>
      <c r="F51" s="4"/>
      <c r="G51" s="4"/>
      <c r="H51" s="4"/>
      <c r="I51" s="4"/>
      <c r="J51" s="4"/>
      <c r="K51" s="4"/>
      <c r="L51" s="4"/>
      <c r="R51" s="4"/>
      <c r="S51" s="4"/>
      <c r="T51" s="4"/>
      <c r="U51" s="4"/>
      <c r="V51" s="4"/>
      <c r="W51" s="4"/>
      <c r="X51" s="4"/>
      <c r="Y51" s="4"/>
    </row>
    <row r="52" spans="4:25" ht="12.75">
      <c r="D52" s="4"/>
      <c r="E52" s="4"/>
      <c r="F52" s="4"/>
      <c r="G52" s="4"/>
      <c r="H52" s="4"/>
      <c r="I52" s="4"/>
      <c r="J52" s="4"/>
      <c r="K52" s="4"/>
      <c r="L52" s="4"/>
      <c r="R52" s="4"/>
      <c r="S52" s="4"/>
      <c r="T52" s="4"/>
      <c r="U52" s="4"/>
      <c r="V52" s="4"/>
      <c r="W52" s="4"/>
      <c r="X52" s="4"/>
      <c r="Y52" s="4"/>
    </row>
    <row r="53" spans="4:25" ht="12.75">
      <c r="D53" s="4"/>
      <c r="E53" s="4"/>
      <c r="F53" s="4"/>
      <c r="G53" s="4"/>
      <c r="H53" s="4"/>
      <c r="I53" s="4"/>
      <c r="J53" s="4"/>
      <c r="K53" s="4"/>
      <c r="L53" s="4"/>
      <c r="R53" s="4"/>
      <c r="S53" s="4"/>
      <c r="T53" s="4"/>
      <c r="U53" s="4"/>
      <c r="V53" s="4"/>
      <c r="W53" s="4"/>
      <c r="X53" s="4"/>
      <c r="Y53" s="4"/>
    </row>
    <row r="54" spans="4:25" ht="12.75">
      <c r="D54" s="4"/>
      <c r="E54" s="4"/>
      <c r="F54" s="4"/>
      <c r="G54" s="4"/>
      <c r="H54" s="4"/>
      <c r="I54" s="4"/>
      <c r="J54" s="4"/>
      <c r="K54" s="4"/>
      <c r="L54" s="4"/>
      <c r="R54" s="4"/>
      <c r="S54" s="4"/>
      <c r="T54" s="4"/>
      <c r="U54" s="4"/>
      <c r="V54" s="4"/>
      <c r="W54" s="4"/>
      <c r="X54" s="4"/>
      <c r="Y54" s="4"/>
    </row>
    <row r="55" spans="4:25" ht="12.75">
      <c r="D55" s="4"/>
      <c r="E55" s="4"/>
      <c r="F55" s="4"/>
      <c r="G55" s="4"/>
      <c r="H55" s="4"/>
      <c r="I55" s="4"/>
      <c r="J55" s="4"/>
      <c r="K55" s="4"/>
      <c r="L55" s="4"/>
      <c r="R55" s="4"/>
      <c r="S55" s="4"/>
      <c r="T55" s="4"/>
      <c r="U55" s="4"/>
      <c r="V55" s="4"/>
      <c r="W55" s="4"/>
      <c r="X55" s="4"/>
      <c r="Y55" s="4"/>
    </row>
    <row r="56" spans="4:25" ht="12.75">
      <c r="D56" s="4"/>
      <c r="E56" s="4"/>
      <c r="F56" s="4"/>
      <c r="G56" s="4"/>
      <c r="H56" s="4"/>
      <c r="I56" s="4"/>
      <c r="J56" s="4"/>
      <c r="K56" s="4"/>
      <c r="L56" s="4"/>
      <c r="R56" s="4"/>
      <c r="S56" s="4"/>
      <c r="T56" s="4"/>
      <c r="U56" s="4"/>
      <c r="V56" s="4"/>
      <c r="W56" s="4"/>
      <c r="X56" s="4"/>
      <c r="Y56" s="4"/>
    </row>
    <row r="57" spans="4:25" ht="12.75">
      <c r="D57" s="4"/>
      <c r="E57" s="4"/>
      <c r="F57" s="4"/>
      <c r="G57" s="4"/>
      <c r="H57" s="4"/>
      <c r="I57" s="4"/>
      <c r="J57" s="4"/>
      <c r="K57" s="4"/>
      <c r="L57" s="4"/>
      <c r="R57" s="4"/>
      <c r="S57" s="4"/>
      <c r="T57" s="4"/>
      <c r="U57" s="4"/>
      <c r="V57" s="4"/>
      <c r="W57" s="4"/>
      <c r="X57" s="4"/>
      <c r="Y57" s="4"/>
    </row>
    <row r="58" spans="4:25" ht="12.75">
      <c r="D58" s="4"/>
      <c r="E58" s="4"/>
      <c r="F58" s="4"/>
      <c r="G58" s="4"/>
      <c r="H58" s="4"/>
      <c r="I58" s="4"/>
      <c r="J58" s="4"/>
      <c r="K58" s="4"/>
      <c r="L58" s="4"/>
      <c r="R58" s="4"/>
      <c r="S58" s="4"/>
      <c r="T58" s="4"/>
      <c r="U58" s="4"/>
      <c r="V58" s="4"/>
      <c r="W58" s="4"/>
      <c r="X58" s="4"/>
      <c r="Y58" s="4"/>
    </row>
    <row r="59" spans="4:25" ht="12.75">
      <c r="D59" s="4"/>
      <c r="E59" s="4"/>
      <c r="F59" s="4"/>
      <c r="G59" s="4"/>
      <c r="H59" s="4"/>
      <c r="I59" s="4"/>
      <c r="J59" s="4"/>
      <c r="K59" s="4"/>
      <c r="L59" s="4"/>
      <c r="R59" s="4"/>
      <c r="S59" s="4"/>
      <c r="T59" s="4"/>
      <c r="U59" s="4"/>
      <c r="V59" s="4"/>
      <c r="W59" s="4"/>
      <c r="X59" s="4"/>
      <c r="Y59" s="4"/>
    </row>
    <row r="60" spans="4:25" ht="12.75">
      <c r="D60" s="4"/>
      <c r="E60" s="4"/>
      <c r="F60" s="4"/>
      <c r="G60" s="4"/>
      <c r="H60" s="4"/>
      <c r="I60" s="4"/>
      <c r="J60" s="4"/>
      <c r="K60" s="4"/>
      <c r="L60" s="4"/>
      <c r="R60" s="4"/>
      <c r="S60" s="4"/>
      <c r="T60" s="4"/>
      <c r="U60" s="4"/>
      <c r="V60" s="4"/>
      <c r="W60" s="4"/>
      <c r="X60" s="4"/>
      <c r="Y60" s="4"/>
    </row>
    <row r="61" spans="4:20" ht="12.75">
      <c r="D61" s="4"/>
      <c r="E61" s="4"/>
      <c r="F61" s="4"/>
      <c r="G61" s="4"/>
      <c r="H61" s="4"/>
      <c r="I61" s="4"/>
      <c r="J61" s="4"/>
      <c r="K61" s="4"/>
      <c r="L61" s="4"/>
      <c r="R61" s="4"/>
      <c r="S61" s="4"/>
      <c r="T61" s="4"/>
    </row>
    <row r="62" spans="4:20" ht="12.75">
      <c r="D62" s="4"/>
      <c r="E62" s="4"/>
      <c r="F62" s="4"/>
      <c r="G62" s="4"/>
      <c r="H62" s="4"/>
      <c r="I62" s="4"/>
      <c r="J62" s="4"/>
      <c r="K62" s="4"/>
      <c r="L62" s="4"/>
      <c r="R62" s="4"/>
      <c r="S62" s="4"/>
      <c r="T62" s="4"/>
    </row>
    <row r="63" spans="4:20" ht="12.75">
      <c r="D63" s="4"/>
      <c r="E63" s="4"/>
      <c r="F63" s="4"/>
      <c r="G63" s="4"/>
      <c r="H63" s="4"/>
      <c r="I63" s="4"/>
      <c r="J63" s="4"/>
      <c r="K63" s="4"/>
      <c r="L63" s="4"/>
      <c r="R63" s="4"/>
      <c r="S63" s="4"/>
      <c r="T63" s="4"/>
    </row>
    <row r="64" spans="4:20" ht="12.75">
      <c r="D64" s="4"/>
      <c r="E64" s="4"/>
      <c r="F64" s="4"/>
      <c r="G64" s="4"/>
      <c r="H64" s="4"/>
      <c r="I64" s="4"/>
      <c r="J64" s="4"/>
      <c r="K64" s="4"/>
      <c r="L64" s="4"/>
      <c r="R64" s="4"/>
      <c r="S64" s="4"/>
      <c r="T64" s="4"/>
    </row>
    <row r="65" spans="4:20" ht="12.75">
      <c r="D65" s="4"/>
      <c r="E65" s="4"/>
      <c r="F65" s="4"/>
      <c r="G65" s="4"/>
      <c r="H65" s="4"/>
      <c r="I65" s="4"/>
      <c r="J65" s="4"/>
      <c r="K65" s="4"/>
      <c r="L65" s="4"/>
      <c r="R65" s="4"/>
      <c r="S65" s="4"/>
      <c r="T65" s="4"/>
    </row>
    <row r="66" spans="4:20" ht="12.75">
      <c r="D66" s="4"/>
      <c r="E66" s="4"/>
      <c r="F66" s="4"/>
      <c r="G66" s="4"/>
      <c r="H66" s="4"/>
      <c r="I66" s="4"/>
      <c r="J66" s="4"/>
      <c r="K66" s="4"/>
      <c r="L66" s="4"/>
      <c r="R66" s="4"/>
      <c r="S66" s="4"/>
      <c r="T66" s="4"/>
    </row>
    <row r="67" spans="4:20" ht="12.75">
      <c r="D67" s="4"/>
      <c r="E67" s="4"/>
      <c r="F67" s="4"/>
      <c r="G67" s="4"/>
      <c r="H67" s="4"/>
      <c r="I67" s="4"/>
      <c r="J67" s="4"/>
      <c r="K67" s="4"/>
      <c r="L67" s="4"/>
      <c r="R67" s="4"/>
      <c r="S67" s="4"/>
      <c r="T67" s="4"/>
    </row>
  </sheetData>
  <sheetProtection selectLockedCells="1"/>
  <mergeCells count="12">
    <mergeCell ref="N13:Q13"/>
    <mergeCell ref="N11:Q11"/>
    <mergeCell ref="N14:Q14"/>
    <mergeCell ref="N6:R6"/>
    <mergeCell ref="D6:L7"/>
    <mergeCell ref="N10:Q10"/>
    <mergeCell ref="N12:Q12"/>
    <mergeCell ref="D20:D23"/>
    <mergeCell ref="H25:J25"/>
    <mergeCell ref="P27:S27"/>
    <mergeCell ref="D15:D19"/>
    <mergeCell ref="D8:D14"/>
  </mergeCells>
  <conditionalFormatting sqref="P27 K10">
    <cfRule type="cellIs" priority="1" dxfId="1" operator="equal" stopIfTrue="1">
      <formula>"Chybný výběr měny. Wrong currency."</formula>
    </cfRule>
  </conditionalFormatting>
  <hyperlinks>
    <hyperlink ref="I27" r:id="rId1" display="www.bonega.cz/vodomery"/>
    <hyperlink ref="H25" location="'vodoměry a šroubení BONEGA'!A1" display="'vodoměry a šroubení BONEGA'!A1"/>
    <hyperlink ref="H25:J25" location="'vodoměry BONEGA® a šroubení'!A1" display="'vodoměry BONEGA® a šroubení'!A1"/>
    <hyperlink ref="N13" r:id="rId2" display="http://www."/>
  </hyperlinks>
  <printOptions/>
  <pageMargins left="0.787401575" right="0.787401575" top="0.984251969" bottom="0.984251969" header="0.4921259845" footer="0.4921259845"/>
  <pageSetup horizontalDpi="200" verticalDpi="200" orientation="landscape" paperSize="9" scale="91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Y36"/>
  <sheetViews>
    <sheetView tabSelected="1" zoomScaleSheetLayoutView="40" zoomScalePageLayoutView="0" workbookViewId="0" topLeftCell="A1">
      <selection activeCell="A1" sqref="A1"/>
    </sheetView>
  </sheetViews>
  <sheetFormatPr defaultColWidth="9.00390625" defaultRowHeight="12.75"/>
  <cols>
    <col min="1" max="1" width="27.75390625" style="0" customWidth="1"/>
    <col min="2" max="2" width="58.25390625" style="0" customWidth="1"/>
    <col min="3" max="3" width="11.25390625" style="0" customWidth="1"/>
    <col min="6" max="6" width="10.625" style="0" customWidth="1"/>
    <col min="7" max="10" width="15.25390625" style="0" customWidth="1"/>
  </cols>
  <sheetData>
    <row r="1" spans="1:25" ht="27.75" customHeight="1">
      <c r="A1" s="15" t="str">
        <f>IF(menu!$I$21="CZ","» Bytové vodoměry BONEGA®","» BONEGA® Water-Meters")</f>
        <v>» Bytové vodoměry BONEGA®</v>
      </c>
      <c r="B1" s="1"/>
      <c r="C1" s="1"/>
      <c r="D1" s="1"/>
      <c r="E1" s="1"/>
      <c r="F1" s="1"/>
      <c r="G1" s="14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>
      <c r="A3" s="208" t="str">
        <f>IF(menu!$I$21="CZ","Ceník vodoměrů BONEGA®","Price list of BONEGA® water-meters")</f>
        <v>Ceník vodoměrů BONEGA®</v>
      </c>
      <c r="B3" s="209"/>
      <c r="C3" s="209"/>
      <c r="D3" s="209"/>
      <c r="E3" s="209"/>
      <c r="F3" s="210"/>
      <c r="G3" s="201" t="str">
        <f>IF(menu!$I$21="CZ","Váš rabat","Your discount")</f>
        <v>Váš rabat</v>
      </c>
      <c r="H3" s="202"/>
      <c r="I3" s="202"/>
      <c r="J3" s="20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>
      <c r="A4" s="211"/>
      <c r="B4" s="212"/>
      <c r="C4" s="212"/>
      <c r="D4" s="212"/>
      <c r="E4" s="212"/>
      <c r="F4" s="213"/>
      <c r="G4" s="204">
        <f>menu!I16</f>
        <v>0</v>
      </c>
      <c r="H4" s="205"/>
      <c r="I4" s="205"/>
      <c r="J4" s="20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50.25" customHeight="1">
      <c r="A5" s="207" t="str">
        <f>IF(menu!$I$21="CZ","Objednávací kód","Order Code")</f>
        <v>Objednávací kód</v>
      </c>
      <c r="B5" s="207" t="str">
        <f>IF(menu!$I$21="CZ","Popis","Description")</f>
        <v>Popis</v>
      </c>
      <c r="C5" s="207" t="str">
        <f>IF(menu!$I$21="CZ","Balení ks/karton","Packaging pcs/case")</f>
        <v>Balení ks/karton</v>
      </c>
      <c r="D5" s="43" t="str">
        <f>IF(menu!$I$21="CZ","zákl. cena bez DPH","Basic price")</f>
        <v>zákl. cena bez DPH</v>
      </c>
      <c r="E5" s="43" t="str">
        <f>IF(menu!$I$21="CZ","zákl. cena","Basic price")</f>
        <v>zákl. cena</v>
      </c>
      <c r="F5" s="43" t="str">
        <f>IF(menu!$I$21="CZ","zákl. cena","Basic price")</f>
        <v>zákl. cena</v>
      </c>
      <c r="G5" s="56" t="str">
        <f>IF(menu!$I$21="CZ","Vaše cena","Your price")</f>
        <v>Vaše cena</v>
      </c>
      <c r="H5" s="56" t="str">
        <f>IF(menu!$I$21="CZ","Při platbě v hotovosti nebo na dobírku","Price in case of payment in advance")</f>
        <v>Při platbě v hotovosti nebo na dobírku</v>
      </c>
      <c r="I5" s="56" t="str">
        <f>IF(menu!$I$21="CZ","Vaše cena bez DPH","Your price")</f>
        <v>Vaše cena bez DPH</v>
      </c>
      <c r="J5" s="56" t="str">
        <f>IF(menu!$I$21="CZ","Při platbě v hotovosti nebo na dobírku bez DPH","Price in case of payment in advance")</f>
        <v>Při platbě v hotovosti nebo na dobírku bez DPH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>
      <c r="A6" s="207"/>
      <c r="B6" s="207"/>
      <c r="C6" s="207"/>
      <c r="D6" s="47" t="str">
        <f>IF(menu!$I$21="CZ","Kč/ks","CZK/pcs")</f>
        <v>Kč/ks</v>
      </c>
      <c r="E6" s="47" t="str">
        <f>IF(menu!$I$21="CZ",menu!F12&amp;"/ks",menu!F12&amp;"/pcs")</f>
        <v>USD/ks</v>
      </c>
      <c r="F6" s="47" t="str">
        <f>IF(menu!$I$21="CZ",menu!H12&amp;"/ks",menu!H12&amp;"/pcs")</f>
        <v>EUR/ks</v>
      </c>
      <c r="G6" s="59" t="str">
        <f>menu!K12</f>
        <v>EUR</v>
      </c>
      <c r="H6" s="58" t="str">
        <f>menu!K12</f>
        <v>EUR</v>
      </c>
      <c r="I6" s="59" t="s">
        <v>12</v>
      </c>
      <c r="J6" s="58" t="s">
        <v>12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4.75" customHeight="1">
      <c r="A7" s="192" t="s">
        <v>37</v>
      </c>
      <c r="B7" s="193"/>
      <c r="C7" s="193"/>
      <c r="D7" s="193"/>
      <c r="E7" s="193"/>
      <c r="F7" s="193"/>
      <c r="G7" s="193"/>
      <c r="H7" s="193"/>
      <c r="I7" s="193"/>
      <c r="J7" s="19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13" s="4" customFormat="1" ht="15.75" customHeight="1">
      <c r="A8" s="180" t="str">
        <f>IF(menu!$I$21="CZ","Bytové vodoměry BONEGA® na studenou vodu do 30 °C","BONEGA® water-meters for cold water up to 30° C")</f>
        <v>Bytové vodoměry BONEGA® na studenou vodu do 30 °C</v>
      </c>
      <c r="B8" s="199"/>
      <c r="C8" s="199"/>
      <c r="D8" s="199"/>
      <c r="E8" s="199"/>
      <c r="F8" s="199"/>
      <c r="G8" s="199"/>
      <c r="H8" s="199"/>
      <c r="I8" s="199"/>
      <c r="J8" s="200"/>
      <c r="K8" s="1"/>
      <c r="L8" s="1"/>
      <c r="M8" s="1"/>
    </row>
    <row r="9" spans="1:25" ht="29.25" customHeight="1" thickBot="1">
      <c r="A9" s="17" t="s">
        <v>14</v>
      </c>
      <c r="B9" s="18" t="s">
        <v>24</v>
      </c>
      <c r="C9" s="18">
        <v>20</v>
      </c>
      <c r="D9" s="57">
        <v>442</v>
      </c>
      <c r="E9" s="19">
        <f>D9/menu!$F$13</f>
        <v>23.09299895506792</v>
      </c>
      <c r="F9" s="19">
        <f>D9/menu!$H$13</f>
        <v>17.56756756756757</v>
      </c>
      <c r="G9" s="67">
        <f>D9*(1-menu!$I$16)/menu!$K$10</f>
        <v>17.56756756756757</v>
      </c>
      <c r="H9" s="19">
        <f>G9*(1-menu!$K$18)</f>
        <v>17.56756756756757</v>
      </c>
      <c r="I9" s="64">
        <f>D9*(1-menu!$I$16)</f>
        <v>442</v>
      </c>
      <c r="J9" s="77">
        <f>I9*(1-menu!$K$18)</f>
        <v>442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9.25" customHeight="1" thickBot="1">
      <c r="A10" s="103" t="s">
        <v>2</v>
      </c>
      <c r="B10" s="104" t="s">
        <v>42</v>
      </c>
      <c r="C10" s="97">
        <v>20</v>
      </c>
      <c r="D10" s="98">
        <v>442</v>
      </c>
      <c r="E10" s="99">
        <f>D10/menu!$F$13</f>
        <v>23.09299895506792</v>
      </c>
      <c r="F10" s="100">
        <f>D10/menu!$H$13</f>
        <v>17.56756756756757</v>
      </c>
      <c r="G10" s="69">
        <f>D10*(1-menu!$I$16)/menu!$K$10</f>
        <v>17.56756756756757</v>
      </c>
      <c r="H10" s="101">
        <f>G10*(1-menu!$K$18)</f>
        <v>17.56756756756757</v>
      </c>
      <c r="I10" s="66">
        <f>D10*(1-menu!$I$16)</f>
        <v>442</v>
      </c>
      <c r="J10" s="102">
        <f>I10*(1-menu!$K$18)</f>
        <v>442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1.5" customHeight="1">
      <c r="A11" s="17" t="s">
        <v>0</v>
      </c>
      <c r="B11" s="18" t="s">
        <v>25</v>
      </c>
      <c r="C11" s="18">
        <v>20</v>
      </c>
      <c r="D11" s="57">
        <v>514</v>
      </c>
      <c r="E11" s="19">
        <f>D11/menu!$F$13</f>
        <v>26.854754440961337</v>
      </c>
      <c r="F11" s="19">
        <f>D11/menu!$H$13</f>
        <v>20.42925278219396</v>
      </c>
      <c r="G11" s="68">
        <f>D11*(1-menu!$I$16)/menu!$K$10</f>
        <v>20.42925278219396</v>
      </c>
      <c r="H11" s="19">
        <f>G11*(1-menu!$K$18)</f>
        <v>20.42925278219396</v>
      </c>
      <c r="I11" s="65">
        <f>D11*(1-menu!$I$16)</f>
        <v>514</v>
      </c>
      <c r="J11" s="19">
        <f>I11*(1-menu!$K$18)</f>
        <v>514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>
      <c r="A12" s="183" t="str">
        <f>IF(menu!$I$21="CZ","Bytové vodoměry BONEGA® na teplou vodu do 90 °C","BONEGA® water-meters for warm water up to 90° C")</f>
        <v>Bytové vodoměry BONEGA® na teplou vodu do 90 °C</v>
      </c>
      <c r="B12" s="197"/>
      <c r="C12" s="197"/>
      <c r="D12" s="197"/>
      <c r="E12" s="197"/>
      <c r="F12" s="197"/>
      <c r="G12" s="197"/>
      <c r="H12" s="197"/>
      <c r="I12" s="197"/>
      <c r="J12" s="19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9.25" customHeight="1" thickBot="1">
      <c r="A13" s="17" t="s">
        <v>15</v>
      </c>
      <c r="B13" s="18" t="s">
        <v>26</v>
      </c>
      <c r="C13" s="18">
        <v>20</v>
      </c>
      <c r="D13" s="57">
        <v>442</v>
      </c>
      <c r="E13" s="19">
        <f>D13/menu!$F$13</f>
        <v>23.09299895506792</v>
      </c>
      <c r="F13" s="19">
        <f>D13/menu!$H$13</f>
        <v>17.56756756756757</v>
      </c>
      <c r="G13" s="67">
        <f>D13*(1-menu!$I$16)/menu!$K$10</f>
        <v>17.56756756756757</v>
      </c>
      <c r="H13" s="19">
        <f>G13*(1-menu!$K$18)</f>
        <v>17.56756756756757</v>
      </c>
      <c r="I13" s="64">
        <f>D13*(1-menu!$I$16)</f>
        <v>442</v>
      </c>
      <c r="J13" s="19">
        <f>I13*(1-menu!$K$18)</f>
        <v>442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9.25" customHeight="1" thickBot="1">
      <c r="A14" s="88" t="s">
        <v>3</v>
      </c>
      <c r="B14" s="89" t="s">
        <v>27</v>
      </c>
      <c r="C14" s="89">
        <v>20</v>
      </c>
      <c r="D14" s="90">
        <v>442</v>
      </c>
      <c r="E14" s="91">
        <f>D14/menu!$F$13</f>
        <v>23.09299895506792</v>
      </c>
      <c r="F14" s="92">
        <f>D14/menu!$H$13</f>
        <v>17.56756756756757</v>
      </c>
      <c r="G14" s="69">
        <f>D14*(1-menu!$I$16)/menu!$K$10</f>
        <v>17.56756756756757</v>
      </c>
      <c r="H14" s="93">
        <f>G14*(1-menu!$K$18)</f>
        <v>17.56756756756757</v>
      </c>
      <c r="I14" s="66">
        <f>D14*(1-menu!$I$16)</f>
        <v>442</v>
      </c>
      <c r="J14" s="94">
        <f>I14*(1-menu!$K$18)</f>
        <v>442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1.5" customHeight="1">
      <c r="A15" s="17" t="s">
        <v>1</v>
      </c>
      <c r="B15" s="18" t="s">
        <v>28</v>
      </c>
      <c r="C15" s="18">
        <v>20</v>
      </c>
      <c r="D15" s="57">
        <v>514</v>
      </c>
      <c r="E15" s="19">
        <f>D15/menu!$F$13</f>
        <v>26.854754440961337</v>
      </c>
      <c r="F15" s="19">
        <f>D15/menu!$H$13</f>
        <v>20.42925278219396</v>
      </c>
      <c r="G15" s="68">
        <f>D15*(1-menu!$I$16)/menu!$K$10</f>
        <v>20.42925278219396</v>
      </c>
      <c r="H15" s="19">
        <f>G15*(1-menu!$K$18)</f>
        <v>20.42925278219396</v>
      </c>
      <c r="I15" s="65">
        <f>D15*(1-menu!$I$16)</f>
        <v>514</v>
      </c>
      <c r="J15" s="19">
        <f>I15*(1-menu!$K$18)</f>
        <v>514</v>
      </c>
      <c r="K15" s="1"/>
      <c r="L15" s="7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4.75" customHeight="1">
      <c r="A16" s="192" t="s">
        <v>38</v>
      </c>
      <c r="B16" s="195"/>
      <c r="C16" s="195"/>
      <c r="D16" s="195"/>
      <c r="E16" s="195"/>
      <c r="F16" s="195"/>
      <c r="G16" s="195"/>
      <c r="H16" s="195"/>
      <c r="I16" s="195"/>
      <c r="J16" s="19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>
      <c r="A17" s="180" t="str">
        <f>IF(menu!$I$21="CZ","ULTRA antimagnetické bytové vodoměry BONEGA® na studenou vodu do 30 °C","Antimagnetic BONEGA® water-meters for cold water up to 30° C")</f>
        <v>ULTRA antimagnetické bytové vodoměry BONEGA® na studenou vodu do 30 °C</v>
      </c>
      <c r="B17" s="181"/>
      <c r="C17" s="181"/>
      <c r="D17" s="181"/>
      <c r="E17" s="181"/>
      <c r="F17" s="181"/>
      <c r="G17" s="181"/>
      <c r="H17" s="181"/>
      <c r="I17" s="181"/>
      <c r="J17" s="18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9.25" customHeight="1" thickBot="1">
      <c r="A18" s="70" t="s">
        <v>44</v>
      </c>
      <c r="B18" s="71" t="s">
        <v>29</v>
      </c>
      <c r="C18" s="71">
        <v>20</v>
      </c>
      <c r="D18" s="72">
        <v>494</v>
      </c>
      <c r="E18" s="73">
        <f>D18/menu!$F$13</f>
        <v>25.809822361546498</v>
      </c>
      <c r="F18" s="73">
        <f>D18/menu!$H$13</f>
        <v>19.634340222575517</v>
      </c>
      <c r="G18" s="67">
        <f>D18*(1-menu!$I$16)/menu!$K$10</f>
        <v>19.634340222575517</v>
      </c>
      <c r="H18" s="73">
        <f>G18*(1-menu!$K$18)</f>
        <v>19.634340222575517</v>
      </c>
      <c r="I18" s="64">
        <f>D18*(1-menu!$I$16)</f>
        <v>494</v>
      </c>
      <c r="J18" s="73">
        <f>I18*(1-menu!$K$18)</f>
        <v>494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5.75" customHeight="1" thickBot="1" thickTop="1">
      <c r="A19" s="105" t="s">
        <v>4</v>
      </c>
      <c r="B19" s="106" t="s">
        <v>43</v>
      </c>
      <c r="C19" s="107">
        <v>20</v>
      </c>
      <c r="D19" s="108">
        <v>494</v>
      </c>
      <c r="E19" s="109">
        <f>D19/menu!$F$13</f>
        <v>25.809822361546498</v>
      </c>
      <c r="F19" s="110">
        <f>D19/menu!$H$13</f>
        <v>19.634340222575517</v>
      </c>
      <c r="G19" s="111">
        <f>D19*(1-menu!$I$16)/menu!$K$10</f>
        <v>19.634340222575517</v>
      </c>
      <c r="H19" s="112">
        <f>G19*(1-menu!$K$18)</f>
        <v>19.634340222575517</v>
      </c>
      <c r="I19" s="113">
        <f>D19*(1-menu!$I$16)</f>
        <v>494</v>
      </c>
      <c r="J19" s="114">
        <f>I19*(1-menu!$K$18)</f>
        <v>494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42.75" customHeight="1" thickBot="1" thickTop="1">
      <c r="A20" s="153" t="s">
        <v>52</v>
      </c>
      <c r="B20" s="154" t="s">
        <v>40</v>
      </c>
      <c r="C20" s="154">
        <v>20</v>
      </c>
      <c r="D20" s="155">
        <v>520</v>
      </c>
      <c r="E20" s="156">
        <f>D20/menu!$F$13</f>
        <v>27.16823406478579</v>
      </c>
      <c r="F20" s="156">
        <f>D20/menu!$H$13</f>
        <v>20.66772655007949</v>
      </c>
      <c r="G20" s="128">
        <f>D20*(1-menu!$I$16)/menu!$K$10</f>
        <v>20.66772655007949</v>
      </c>
      <c r="H20" s="156">
        <f>G20*(1-menu!$K$18)</f>
        <v>20.66772655007949</v>
      </c>
      <c r="I20" s="129">
        <f>D20*(1-menu!$I$16)</f>
        <v>520</v>
      </c>
      <c r="J20" s="157">
        <f>I20*(1-menu!$K$18)</f>
        <v>520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0.75" customHeight="1" thickTop="1">
      <c r="A21" s="115" t="s">
        <v>45</v>
      </c>
      <c r="B21" s="96" t="s">
        <v>30</v>
      </c>
      <c r="C21" s="96">
        <v>20</v>
      </c>
      <c r="D21" s="74">
        <v>533</v>
      </c>
      <c r="E21" s="75">
        <f>D21/menu!$F$13</f>
        <v>27.84743991640543</v>
      </c>
      <c r="F21" s="75">
        <f>D21/menu!$H$13</f>
        <v>21.184419713831478</v>
      </c>
      <c r="G21" s="68">
        <f>D21*(1-menu!$I$16)/menu!$K$10</f>
        <v>21.184419713831478</v>
      </c>
      <c r="H21" s="75">
        <f>G21*(1-menu!$K$18)</f>
        <v>21.184419713831478</v>
      </c>
      <c r="I21" s="65">
        <f>D21*(1-menu!$I$16)</f>
        <v>533</v>
      </c>
      <c r="J21" s="75">
        <f>I21*(1-menu!$K$18)</f>
        <v>533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9.75" customHeight="1">
      <c r="A22" s="95" t="s">
        <v>46</v>
      </c>
      <c r="B22" s="96" t="s">
        <v>41</v>
      </c>
      <c r="C22" s="18">
        <v>20</v>
      </c>
      <c r="D22" s="57">
        <v>559</v>
      </c>
      <c r="E22" s="19">
        <f>D22/menu!$F$13</f>
        <v>29.205851619644722</v>
      </c>
      <c r="F22" s="19">
        <f>D22/menu!$H$13</f>
        <v>22.217806041335454</v>
      </c>
      <c r="G22" s="68">
        <f>D22*(1-menu!$I$16)/menu!$K$10</f>
        <v>22.217806041335454</v>
      </c>
      <c r="H22" s="19">
        <f>G22*(1-menu!$K$18)</f>
        <v>22.217806041335454</v>
      </c>
      <c r="I22" s="65">
        <f>D22*(1-menu!$I$16)</f>
        <v>559</v>
      </c>
      <c r="J22" s="19">
        <f>I22*(1-menu!$K$18)</f>
        <v>559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>
      <c r="A23" s="183" t="str">
        <f>IF(menu!$I$21="CZ","ULTRA antimagnetické bytové vodoměry BONEGA® na teplou vodu do 90 °C","Antimagnetic BONEGA® water-meters for warm water up to 90° C")</f>
        <v>ULTRA antimagnetické bytové vodoměry BONEGA® na teplou vodu do 90 °C</v>
      </c>
      <c r="B23" s="184"/>
      <c r="C23" s="184"/>
      <c r="D23" s="184"/>
      <c r="E23" s="184"/>
      <c r="F23" s="184"/>
      <c r="G23" s="184"/>
      <c r="H23" s="184"/>
      <c r="I23" s="184"/>
      <c r="J23" s="18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7.75" thickBot="1">
      <c r="A24" s="70" t="s">
        <v>56</v>
      </c>
      <c r="B24" s="71" t="s">
        <v>31</v>
      </c>
      <c r="C24" s="71">
        <v>20</v>
      </c>
      <c r="D24" s="72">
        <v>494</v>
      </c>
      <c r="E24" s="73">
        <f>D24/menu!$F$13</f>
        <v>25.809822361546498</v>
      </c>
      <c r="F24" s="73">
        <f>D24/menu!$H$13</f>
        <v>19.634340222575517</v>
      </c>
      <c r="G24" s="67">
        <f>D24*(1-menu!$I$16)/menu!$K$10</f>
        <v>19.634340222575517</v>
      </c>
      <c r="H24" s="73">
        <f>G24*(1-menu!$K$18)</f>
        <v>19.634340222575517</v>
      </c>
      <c r="I24" s="64">
        <f>D24*(1-menu!$I$16)</f>
        <v>494</v>
      </c>
      <c r="J24" s="73">
        <f>I24*(1-menu!$K$18)</f>
        <v>494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40.5" customHeight="1" thickBot="1" thickTop="1">
      <c r="A25" s="116" t="s">
        <v>5</v>
      </c>
      <c r="B25" s="125" t="s">
        <v>84</v>
      </c>
      <c r="C25" s="117">
        <v>20</v>
      </c>
      <c r="D25" s="118">
        <v>494</v>
      </c>
      <c r="E25" s="119">
        <f>D25/menu!$F$13</f>
        <v>25.809822361546498</v>
      </c>
      <c r="F25" s="120">
        <f>D25/menu!$H$13</f>
        <v>19.634340222575517</v>
      </c>
      <c r="G25" s="121">
        <f>D25*(1-menu!$I$16)/menu!$K$10</f>
        <v>19.634340222575517</v>
      </c>
      <c r="H25" s="122">
        <f>G25*(1-menu!$K$18)</f>
        <v>19.634340222575517</v>
      </c>
      <c r="I25" s="123">
        <f>D25*(1-menu!$I$16)</f>
        <v>494</v>
      </c>
      <c r="J25" s="124">
        <f>I25*(1-menu!$K$18)</f>
        <v>494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42.75" customHeight="1" thickBot="1" thickTop="1">
      <c r="A26" s="158" t="s">
        <v>53</v>
      </c>
      <c r="B26" s="159" t="s">
        <v>85</v>
      </c>
      <c r="C26" s="159">
        <v>20</v>
      </c>
      <c r="D26" s="160">
        <v>520</v>
      </c>
      <c r="E26" s="161">
        <f>D26/menu!$F$13</f>
        <v>27.16823406478579</v>
      </c>
      <c r="F26" s="161">
        <f>D26/menu!$H$13</f>
        <v>20.66772655007949</v>
      </c>
      <c r="G26" s="126">
        <f>D26*(1-menu!$I$16)/menu!$K$10</f>
        <v>20.66772655007949</v>
      </c>
      <c r="H26" s="161">
        <f>G26*(1-menu!$K$18)</f>
        <v>20.66772655007949</v>
      </c>
      <c r="I26" s="127">
        <f>D26*(1-menu!$I$16)</f>
        <v>520</v>
      </c>
      <c r="J26" s="162">
        <f>I26*(1-menu!$K$18)</f>
        <v>520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35.25" customHeight="1" thickTop="1">
      <c r="A27" s="115" t="s">
        <v>55</v>
      </c>
      <c r="B27" s="96" t="s">
        <v>32</v>
      </c>
      <c r="C27" s="96">
        <v>20</v>
      </c>
      <c r="D27" s="74">
        <v>533</v>
      </c>
      <c r="E27" s="75">
        <f>D27/menu!$F$13</f>
        <v>27.84743991640543</v>
      </c>
      <c r="F27" s="75">
        <f>D27/menu!$H$13</f>
        <v>21.184419713831478</v>
      </c>
      <c r="G27" s="68">
        <f>D27*(1-menu!$I$16)/menu!$K$10</f>
        <v>21.184419713831478</v>
      </c>
      <c r="H27" s="75">
        <f>G27*(1-menu!$K$18)</f>
        <v>21.184419713831478</v>
      </c>
      <c r="I27" s="65">
        <f>D27*(1-menu!$I$16)</f>
        <v>533</v>
      </c>
      <c r="J27" s="75">
        <f>I27*(1-menu!$K$18)</f>
        <v>533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46.5" customHeight="1">
      <c r="A28" s="95" t="s">
        <v>54</v>
      </c>
      <c r="B28" s="96" t="s">
        <v>86</v>
      </c>
      <c r="C28" s="18">
        <v>20</v>
      </c>
      <c r="D28" s="57">
        <v>559</v>
      </c>
      <c r="E28" s="19">
        <f>D28/menu!$F$13</f>
        <v>29.205851619644722</v>
      </c>
      <c r="F28" s="19">
        <f>D28/menu!$H$13</f>
        <v>22.217806041335454</v>
      </c>
      <c r="G28" s="68">
        <f>D28*(1-menu!$I$16)/menu!$K$10</f>
        <v>22.217806041335454</v>
      </c>
      <c r="H28" s="19">
        <f>G28*(1-menu!$K$18)</f>
        <v>22.217806041335454</v>
      </c>
      <c r="I28" s="65">
        <f>D28*(1-menu!$I$16)</f>
        <v>559</v>
      </c>
      <c r="J28" s="19">
        <f>I28*(1-menu!$K$18)</f>
        <v>559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4.75" customHeight="1">
      <c r="A29" s="189" t="s">
        <v>39</v>
      </c>
      <c r="B29" s="190"/>
      <c r="C29" s="190"/>
      <c r="D29" s="190"/>
      <c r="E29" s="190"/>
      <c r="F29" s="190"/>
      <c r="G29" s="190"/>
      <c r="H29" s="190"/>
      <c r="I29" s="190"/>
      <c r="J29" s="19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>
      <c r="A30" s="186" t="str">
        <f>IF(menu!$I$21="CZ","Mosazné šroubení - 1/2' a 3/4' (2x matice, 2x nátrubek a 2x těsnění)","Screw joints - 1/2' a 3/4' (2x cap nut, 2x sleeve a 2x packing) ")</f>
        <v>Mosazné šroubení - 1/2'' a 3/4'' (2x matice, 2x nátrubek a 2x těsnění)</v>
      </c>
      <c r="B30" s="187"/>
      <c r="C30" s="187"/>
      <c r="D30" s="187"/>
      <c r="E30" s="187"/>
      <c r="F30" s="187"/>
      <c r="G30" s="187"/>
      <c r="H30" s="187"/>
      <c r="I30" s="187"/>
      <c r="J30" s="18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50.25" customHeight="1">
      <c r="A31" s="163" t="s">
        <v>6</v>
      </c>
      <c r="B31" s="164" t="s">
        <v>8</v>
      </c>
      <c r="C31" s="165" t="s">
        <v>16</v>
      </c>
      <c r="D31" s="166">
        <v>75</v>
      </c>
      <c r="E31" s="167">
        <f>D31/menu!$F$13</f>
        <v>3.9184952978056424</v>
      </c>
      <c r="F31" s="167">
        <f>D31/menu!$H$13</f>
        <v>2.9809220985691574</v>
      </c>
      <c r="G31" s="60">
        <f>D31*(1-menu!$I$16)/menu!$K$10</f>
        <v>2.9809220985691574</v>
      </c>
      <c r="H31" s="167">
        <f>G31*(1-menu!$K$18)</f>
        <v>2.9809220985691574</v>
      </c>
      <c r="I31" s="62">
        <f>D31*(1-menu!$I$16)</f>
        <v>75</v>
      </c>
      <c r="J31" s="167">
        <f>I31*(1-menu!$K$18)</f>
        <v>75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8.25">
      <c r="A32" s="20" t="s">
        <v>7</v>
      </c>
      <c r="B32" s="21" t="s">
        <v>9</v>
      </c>
      <c r="C32" s="18" t="s">
        <v>16</v>
      </c>
      <c r="D32" s="57">
        <v>115</v>
      </c>
      <c r="E32" s="19">
        <f>D32/menu!$F$13</f>
        <v>6.0083594566353185</v>
      </c>
      <c r="F32" s="19">
        <f>D32/menu!$H$13</f>
        <v>4.5707472178060415</v>
      </c>
      <c r="G32" s="61">
        <f>D32*(1-menu!$I$16)/menu!$K$10</f>
        <v>4.5707472178060415</v>
      </c>
      <c r="H32" s="19">
        <f>G32*(1-menu!$K$18)</f>
        <v>4.5707472178060415</v>
      </c>
      <c r="I32" s="63">
        <f>D32*(1-menu!$I$16)</f>
        <v>115</v>
      </c>
      <c r="J32" s="19">
        <f>I32*(1-menu!$K$18)</f>
        <v>115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50.25" customHeight="1">
      <c r="A33" s="163" t="s">
        <v>22</v>
      </c>
      <c r="B33" s="164" t="s">
        <v>19</v>
      </c>
      <c r="C33" s="165" t="s">
        <v>16</v>
      </c>
      <c r="D33" s="166">
        <v>83</v>
      </c>
      <c r="E33" s="167">
        <f>D33/menu!$F$13</f>
        <v>4.3364681295715775</v>
      </c>
      <c r="F33" s="167">
        <f>D33/menu!$H$13</f>
        <v>3.2988871224165344</v>
      </c>
      <c r="G33" s="60">
        <f>D33*(1-menu!$I$16)/menu!$K$10</f>
        <v>3.2988871224165344</v>
      </c>
      <c r="H33" s="167">
        <f>G33*(1-menu!$K$18)</f>
        <v>3.2988871224165344</v>
      </c>
      <c r="I33" s="62">
        <f>D33*(1-menu!$I$16)</f>
        <v>83</v>
      </c>
      <c r="J33" s="167">
        <f>I33*(1-menu!$K$18)</f>
        <v>83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5.5">
      <c r="A34" s="20" t="s">
        <v>33</v>
      </c>
      <c r="B34" s="21" t="s">
        <v>36</v>
      </c>
      <c r="C34" s="18" t="s">
        <v>20</v>
      </c>
      <c r="D34" s="57">
        <v>6</v>
      </c>
      <c r="E34" s="19">
        <f>D34/menu!$F$13</f>
        <v>0.3134796238244514</v>
      </c>
      <c r="F34" s="19">
        <f>D34/menu!$H$13</f>
        <v>0.2384737678855326</v>
      </c>
      <c r="G34" s="60">
        <f>D34*(1-menu!$I$16)/menu!$K$10</f>
        <v>0.2384737678855326</v>
      </c>
      <c r="H34" s="19">
        <f>G34*(1-menu!$K$18)</f>
        <v>0.2384737678855326</v>
      </c>
      <c r="I34" s="62">
        <f>D34*(1-menu!$I$16)</f>
        <v>6</v>
      </c>
      <c r="J34" s="19">
        <f>I34*(1-menu!$K$18)</f>
        <v>6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2.25" customHeight="1">
      <c r="A35" s="78" t="s">
        <v>34</v>
      </c>
      <c r="B35" s="79" t="s">
        <v>35</v>
      </c>
      <c r="C35" s="80" t="s">
        <v>20</v>
      </c>
      <c r="D35" s="81">
        <v>9</v>
      </c>
      <c r="E35" s="82">
        <f>D35/menu!$F$13</f>
        <v>0.4702194357366771</v>
      </c>
      <c r="F35" s="82">
        <f>D35/menu!$H$13</f>
        <v>0.35771065182829886</v>
      </c>
      <c r="G35" s="60">
        <f>D35*(1-menu!$I$16)/menu!$K$10</f>
        <v>0.35771065182829886</v>
      </c>
      <c r="H35" s="82">
        <f>D35*(1-menu!$K$18)</f>
        <v>9</v>
      </c>
      <c r="I35" s="62">
        <f>D35*(1-menu!$I$16)</f>
        <v>9</v>
      </c>
      <c r="J35" s="82">
        <f>I35*(1-menu!$K$18)</f>
        <v>9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5.5">
      <c r="A36" s="20" t="s">
        <v>21</v>
      </c>
      <c r="B36" s="21" t="s">
        <v>23</v>
      </c>
      <c r="C36" s="18" t="s">
        <v>20</v>
      </c>
      <c r="D36" s="57">
        <v>6</v>
      </c>
      <c r="E36" s="19">
        <f>D36/menu!$F$13</f>
        <v>0.3134796238244514</v>
      </c>
      <c r="F36" s="19">
        <f>D36/menu!$H$13</f>
        <v>0.2384737678855326</v>
      </c>
      <c r="G36" s="60">
        <f>D36*(1-menu!$I$16)/menu!$K$10</f>
        <v>0.2384737678855326</v>
      </c>
      <c r="H36" s="19">
        <f>G36*(1-menu!$K$18)</f>
        <v>0.2384737678855326</v>
      </c>
      <c r="I36" s="62">
        <f>D36*(1-menu!$I$16)</f>
        <v>6</v>
      </c>
      <c r="J36" s="19">
        <f>I36*(1-menu!$K$18)</f>
        <v>6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</sheetData>
  <sheetProtection/>
  <mergeCells count="15">
    <mergeCell ref="G3:J3"/>
    <mergeCell ref="G4:J4"/>
    <mergeCell ref="A5:A6"/>
    <mergeCell ref="B5:B6"/>
    <mergeCell ref="C5:C6"/>
    <mergeCell ref="A3:F4"/>
    <mergeCell ref="A17:J17"/>
    <mergeCell ref="A23:J23"/>
    <mergeCell ref="A30:J30"/>
    <mergeCell ref="A29:J29"/>
    <mergeCell ref="A7:J7"/>
    <mergeCell ref="A16:J16"/>
    <mergeCell ref="A12:J12"/>
    <mergeCell ref="A8:J8"/>
  </mergeCells>
  <printOptions horizontalCentered="1"/>
  <pageMargins left="0.7874015748031497" right="0.7874015748031497" top="0.3937007874015748" bottom="0.3937007874015748" header="0.5118110236220472" footer="0.5118110236220472"/>
  <pageSetup horizontalDpi="200" verticalDpi="200" orientation="portrait" paperSize="9" scale="46" r:id="rId1"/>
  <headerFooter alignWithMargins="0">
    <oddFooter>&amp;Robchodní zástupce: Jana Janečková, mobil: + 420 604 207 548, email: jana.janeckova@bonega.cz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BONEGA, VELKOOBCHOD, spol.s.r.o.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Hudeček Roman</dc:creator>
  <cp:keywords/>
  <dc:description/>
  <cp:lastModifiedBy>Michal</cp:lastModifiedBy>
  <cp:lastPrinted>2014-01-06T15:13:35Z</cp:lastPrinted>
  <dcterms:created xsi:type="dcterms:W3CDTF">2001-12-16T13:25:14Z</dcterms:created>
  <dcterms:modified xsi:type="dcterms:W3CDTF">2015-04-30T14:59:11Z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